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40" tabRatio="757" activeTab="0"/>
  </bookViews>
  <sheets>
    <sheet name="Current Assets" sheetId="1" r:id="rId1"/>
    <sheet name="Written down assets" sheetId="2" r:id="rId2"/>
    <sheet name="defunct assets" sheetId="3" r:id="rId3"/>
    <sheet name="Original as at 20 July 2014" sheetId="4" r:id="rId4"/>
    <sheet name="Book List" sheetId="5" r:id="rId5"/>
  </sheets>
  <definedNames>
    <definedName name="_xlnm._FilterDatabase" localSheetId="2" hidden="1">'defunct assets'!$A$3:$O$12</definedName>
    <definedName name="_xlnm._FilterDatabase" localSheetId="3" hidden="1">'Original as at 20 July 2014'!$A$3:$O$62</definedName>
    <definedName name="_xlnm._FilterDatabase" localSheetId="1" hidden="1">'Written down assets'!$A$3:$O$29</definedName>
    <definedName name="_xlnm.Print_Area" localSheetId="4">'Book List'!$A$1:$J$51</definedName>
  </definedNames>
  <calcPr fullCalcOnLoad="1"/>
</workbook>
</file>

<file path=xl/comments1.xml><?xml version="1.0" encoding="utf-8"?>
<comments xmlns="http://schemas.openxmlformats.org/spreadsheetml/2006/main">
  <authors>
    <author>Alan Robinson</author>
  </authors>
  <commentList>
    <comment ref="J5" authorId="0">
      <text>
        <r>
          <rPr>
            <b/>
            <sz val="9"/>
            <rFont val="Tahoma"/>
            <family val="2"/>
          </rPr>
          <t>Alan Robinson:</t>
        </r>
        <r>
          <rPr>
            <sz val="9"/>
            <rFont val="Tahoma"/>
            <family val="2"/>
          </rPr>
          <t xml:space="preserve">
Hook Meetings</t>
        </r>
      </text>
    </comment>
    <comment ref="J9" authorId="0">
      <text>
        <r>
          <rPr>
            <b/>
            <sz val="9"/>
            <rFont val="Tahoma"/>
            <family val="2"/>
          </rPr>
          <t>Alan Robinson:</t>
        </r>
        <r>
          <rPr>
            <sz val="9"/>
            <rFont val="Tahoma"/>
            <family val="2"/>
          </rPr>
          <t xml:space="preserve">
Rummikub
</t>
        </r>
      </text>
    </comment>
    <comment ref="J8" authorId="0">
      <text>
        <r>
          <rPr>
            <b/>
            <sz val="9"/>
            <rFont val="Tahoma"/>
            <family val="2"/>
          </rPr>
          <t>Alan Robinson:</t>
        </r>
        <r>
          <rPr>
            <sz val="9"/>
            <rFont val="Tahoma"/>
            <family val="2"/>
          </rPr>
          <t xml:space="preserve">
Scrabble, stored in lockable cupboard at Chineham</t>
        </r>
      </text>
    </comment>
    <comment ref="J26" authorId="0">
      <text>
        <r>
          <rPr>
            <b/>
            <sz val="9"/>
            <rFont val="Tahoma"/>
            <family val="2"/>
          </rPr>
          <t>Alan Robinson:</t>
        </r>
        <r>
          <rPr>
            <sz val="9"/>
            <rFont val="Tahoma"/>
            <family val="2"/>
          </rPr>
          <t xml:space="preserve">
Hook Meetings
</t>
        </r>
      </text>
    </comment>
    <comment ref="J27" authorId="0">
      <text>
        <r>
          <rPr>
            <b/>
            <sz val="9"/>
            <rFont val="Tahoma"/>
            <family val="2"/>
          </rPr>
          <t>Alan Robinson:</t>
        </r>
        <r>
          <rPr>
            <sz val="9"/>
            <rFont val="Tahoma"/>
            <family val="2"/>
          </rPr>
          <t xml:space="preserve">
Hook Meetings
</t>
        </r>
      </text>
    </comment>
  </commentList>
</comments>
</file>

<file path=xl/comments2.xml><?xml version="1.0" encoding="utf-8"?>
<comments xmlns="http://schemas.openxmlformats.org/spreadsheetml/2006/main">
  <authors>
    <author>Alan Robinson</author>
  </authors>
  <commentList>
    <comment ref="J13" authorId="0">
      <text>
        <r>
          <rPr>
            <b/>
            <sz val="9"/>
            <rFont val="Tahoma"/>
            <family val="2"/>
          </rPr>
          <t>Alan Robinson:</t>
        </r>
        <r>
          <rPr>
            <sz val="9"/>
            <rFont val="Tahoma"/>
            <family val="2"/>
          </rPr>
          <t xml:space="preserve">
Hook Meetings</t>
        </r>
      </text>
    </comment>
    <comment ref="J30" authorId="0">
      <text>
        <r>
          <rPr>
            <b/>
            <sz val="9"/>
            <rFont val="Tahoma"/>
            <family val="2"/>
          </rPr>
          <t>Alan Robinson:</t>
        </r>
        <r>
          <rPr>
            <sz val="9"/>
            <rFont val="Tahoma"/>
            <family val="2"/>
          </rPr>
          <t xml:space="preserve">
Hook Meetings</t>
        </r>
      </text>
    </comment>
    <comment ref="J16" authorId="0">
      <text>
        <r>
          <rPr>
            <b/>
            <sz val="9"/>
            <rFont val="Tahoma"/>
            <family val="2"/>
          </rPr>
          <t>Alan Robinson:</t>
        </r>
        <r>
          <rPr>
            <sz val="9"/>
            <rFont val="Tahoma"/>
            <family val="2"/>
          </rPr>
          <t xml:space="preserve">
Returned via  Harvey Wallace from Mike Thresher.  Battery is no good and s/w needs upgrading
</t>
        </r>
      </text>
    </comment>
    <comment ref="J6" authorId="0">
      <text>
        <r>
          <rPr>
            <b/>
            <sz val="9"/>
            <rFont val="Tahoma"/>
            <family val="2"/>
          </rPr>
          <t>Alan Robinson:</t>
        </r>
        <r>
          <rPr>
            <sz val="9"/>
            <rFont val="Tahoma"/>
            <family val="2"/>
          </rPr>
          <t xml:space="preserve">
art history/ appreciation
</t>
        </r>
      </text>
    </comment>
    <comment ref="J12" authorId="0">
      <text>
        <r>
          <rPr>
            <b/>
            <sz val="9"/>
            <rFont val="Tahoma"/>
            <family val="2"/>
          </rPr>
          <t>Alan Robinson:</t>
        </r>
        <r>
          <rPr>
            <sz val="9"/>
            <rFont val="Tahoma"/>
            <family val="2"/>
          </rPr>
          <t xml:space="preserve">
Art History/ Appreciation
</t>
        </r>
      </text>
    </comment>
    <comment ref="J7" authorId="0">
      <text>
        <r>
          <rPr>
            <b/>
            <sz val="9"/>
            <rFont val="Tahoma"/>
            <family val="2"/>
          </rPr>
          <t>Alan Robinson:</t>
        </r>
        <r>
          <rPr>
            <sz val="9"/>
            <rFont val="Tahoma"/>
            <family val="2"/>
          </rPr>
          <t xml:space="preserve">
Ballroom Dancing</t>
        </r>
      </text>
    </comment>
    <comment ref="J15" authorId="0">
      <text>
        <r>
          <rPr>
            <b/>
            <sz val="9"/>
            <rFont val="Tahoma"/>
            <family val="2"/>
          </rPr>
          <t>Alan Robinson:</t>
        </r>
        <r>
          <rPr>
            <sz val="9"/>
            <rFont val="Tahoma"/>
            <family val="2"/>
          </rPr>
          <t xml:space="preserve">
about 20 of these have been taken by members when they removed the balloons.  Not sure if these hsould be just expensed since we will need to buy more this year</t>
        </r>
      </text>
    </comment>
    <comment ref="J18" authorId="0">
      <text>
        <r>
          <rPr>
            <b/>
            <sz val="9"/>
            <rFont val="Tahoma"/>
            <family val="2"/>
          </rPr>
          <t>Alan Robinson:</t>
        </r>
        <r>
          <rPr>
            <sz val="9"/>
            <rFont val="Tahoma"/>
            <family val="2"/>
          </rPr>
          <t xml:space="preserve">
used for folk dancing 1 and 2</t>
        </r>
      </text>
    </comment>
    <comment ref="J32" authorId="0">
      <text>
        <r>
          <rPr>
            <b/>
            <sz val="9"/>
            <rFont val="Tahoma"/>
            <family val="2"/>
          </rPr>
          <t>Alan Robinson:</t>
        </r>
        <r>
          <rPr>
            <sz val="9"/>
            <rFont val="Tahoma"/>
            <family val="2"/>
          </rPr>
          <t xml:space="preserve">
Not with Harvey Wallace, could be lost or is at Chineham
</t>
        </r>
      </text>
    </comment>
    <comment ref="J8" authorId="0">
      <text>
        <r>
          <rPr>
            <b/>
            <sz val="9"/>
            <rFont val="Tahoma"/>
            <family val="2"/>
          </rPr>
          <t>Alan Robinson:</t>
        </r>
        <r>
          <rPr>
            <sz val="9"/>
            <rFont val="Tahoma"/>
            <family val="2"/>
          </rPr>
          <t xml:space="preserve">
used for folk dancing 1 and 2</t>
        </r>
      </text>
    </comment>
    <comment ref="J11" authorId="0">
      <text>
        <r>
          <rPr>
            <b/>
            <sz val="9"/>
            <rFont val="Tahoma"/>
            <family val="2"/>
          </rPr>
          <t>Alan Robinson:</t>
        </r>
        <r>
          <rPr>
            <sz val="9"/>
            <rFont val="Tahoma"/>
            <family val="2"/>
          </rPr>
          <t xml:space="preserve">
Hook Meetings</t>
        </r>
      </text>
    </comment>
    <comment ref="J4" authorId="0">
      <text>
        <r>
          <rPr>
            <b/>
            <sz val="9"/>
            <rFont val="Tahoma"/>
            <family val="2"/>
          </rPr>
          <t>Alan Robinson:</t>
        </r>
        <r>
          <rPr>
            <sz val="9"/>
            <rFont val="Tahoma"/>
            <family val="2"/>
          </rPr>
          <t xml:space="preserve">
Sci/ tech, film studies</t>
        </r>
      </text>
    </comment>
    <comment ref="J5" authorId="0">
      <text>
        <r>
          <rPr>
            <b/>
            <sz val="9"/>
            <rFont val="Tahoma"/>
            <family val="2"/>
          </rPr>
          <t>Alan Robinson:</t>
        </r>
        <r>
          <rPr>
            <sz val="9"/>
            <rFont val="Tahoma"/>
            <family val="2"/>
          </rPr>
          <t xml:space="preserve">
Sci/ tech, film studies</t>
        </r>
      </text>
    </comment>
    <comment ref="J9" authorId="0">
      <text>
        <r>
          <rPr>
            <b/>
            <sz val="9"/>
            <rFont val="Tahoma"/>
            <family val="2"/>
          </rPr>
          <t>Alan Robinson:</t>
        </r>
        <r>
          <rPr>
            <sz val="9"/>
            <rFont val="Tahoma"/>
            <family val="2"/>
          </rPr>
          <t xml:space="preserve">
used for folk dancing 1 and 2</t>
        </r>
      </text>
    </comment>
    <comment ref="J14" authorId="0">
      <text>
        <r>
          <rPr>
            <b/>
            <sz val="9"/>
            <rFont val="Tahoma"/>
            <family val="2"/>
          </rPr>
          <t>Alan Robinson:</t>
        </r>
        <r>
          <rPr>
            <sz val="9"/>
            <rFont val="Tahoma"/>
            <family val="2"/>
          </rPr>
          <t xml:space="preserve">
Stored in lockable cupboard.  Used by Computer groups and Family History 1</t>
        </r>
      </text>
    </comment>
    <comment ref="J33" authorId="0">
      <text>
        <r>
          <rPr>
            <b/>
            <sz val="9"/>
            <rFont val="Tahoma"/>
            <family val="2"/>
          </rPr>
          <t>Alan Robinson:</t>
        </r>
        <r>
          <rPr>
            <sz val="9"/>
            <rFont val="Tahoma"/>
            <family val="2"/>
          </rPr>
          <t xml:space="preserve">
Used for Family History 2 and also as a backup for Hook meetings</t>
        </r>
      </text>
    </comment>
    <comment ref="J34" authorId="0">
      <text>
        <r>
          <rPr>
            <b/>
            <sz val="9"/>
            <rFont val="Tahoma"/>
            <family val="2"/>
          </rPr>
          <t>Alan Robinson:</t>
        </r>
        <r>
          <rPr>
            <sz val="9"/>
            <rFont val="Tahoma"/>
            <family val="2"/>
          </rPr>
          <t xml:space="preserve">
Film Studies</t>
        </r>
      </text>
    </comment>
    <comment ref="J35" authorId="0">
      <text>
        <r>
          <rPr>
            <b/>
            <sz val="9"/>
            <rFont val="Tahoma"/>
            <family val="2"/>
          </rPr>
          <t>Alan Robinson:</t>
        </r>
        <r>
          <rPr>
            <sz val="9"/>
            <rFont val="Tahoma"/>
            <family val="2"/>
          </rPr>
          <t xml:space="preserve">
Hook Meetings
</t>
        </r>
      </text>
    </comment>
    <comment ref="J36" authorId="0">
      <text>
        <r>
          <rPr>
            <b/>
            <sz val="9"/>
            <rFont val="Tahoma"/>
            <family val="2"/>
          </rPr>
          <t>Alan Robinson:</t>
        </r>
        <r>
          <rPr>
            <sz val="9"/>
            <rFont val="Tahoma"/>
            <family val="2"/>
          </rPr>
          <t xml:space="preserve">
Hook Meetings
</t>
        </r>
      </text>
    </comment>
    <comment ref="K37" authorId="0">
      <text>
        <r>
          <rPr>
            <b/>
            <sz val="9"/>
            <rFont val="Tahoma"/>
            <family val="2"/>
          </rPr>
          <t>Alan Robinson:</t>
        </r>
        <r>
          <rPr>
            <sz val="9"/>
            <rFont val="Tahoma"/>
            <family val="2"/>
          </rPr>
          <t xml:space="preserve">
Need to confirm who holds this
</t>
        </r>
      </text>
    </comment>
  </commentList>
</comments>
</file>

<file path=xl/comments3.xml><?xml version="1.0" encoding="utf-8"?>
<comments xmlns="http://schemas.openxmlformats.org/spreadsheetml/2006/main">
  <authors>
    <author>Alan Robinson</author>
  </authors>
  <commentList>
    <comment ref="J11" authorId="0">
      <text>
        <r>
          <rPr>
            <b/>
            <sz val="9"/>
            <rFont val="Tahoma"/>
            <family val="2"/>
          </rPr>
          <t>Alan Robinson:</t>
        </r>
        <r>
          <rPr>
            <sz val="9"/>
            <rFont val="Tahoma"/>
            <family val="2"/>
          </rPr>
          <t xml:space="preserve">
Sci/ tech, film studies</t>
        </r>
      </text>
    </comment>
    <comment ref="J4" authorId="0">
      <text>
        <r>
          <rPr>
            <b/>
            <sz val="9"/>
            <rFont val="Tahoma"/>
            <family val="2"/>
          </rPr>
          <t>Alan Robinson:</t>
        </r>
        <r>
          <rPr>
            <sz val="9"/>
            <rFont val="Tahoma"/>
            <family val="2"/>
          </rPr>
          <t xml:space="preserve">
This has now been used in 3 different old U3A computers and according to Ralph should be expensed/ written off</t>
        </r>
      </text>
    </comment>
    <comment ref="J12" authorId="0">
      <text>
        <r>
          <rPr>
            <b/>
            <sz val="9"/>
            <rFont val="Tahoma"/>
            <family val="2"/>
          </rPr>
          <t>Alan Robinson:</t>
        </r>
        <r>
          <rPr>
            <sz val="9"/>
            <rFont val="Tahoma"/>
            <family val="2"/>
          </rPr>
          <t xml:space="preserve">
Strings and things
</t>
        </r>
      </text>
    </comment>
    <comment ref="J10" authorId="0">
      <text>
        <r>
          <rPr>
            <b/>
            <sz val="9"/>
            <rFont val="Tahoma"/>
            <family val="2"/>
          </rPr>
          <t>Alan Robinson:</t>
        </r>
        <r>
          <rPr>
            <sz val="9"/>
            <rFont val="Tahoma"/>
            <family val="2"/>
          </rPr>
          <t xml:space="preserve">
Many of these are OLD and tend not to be used, when should we write them off</t>
        </r>
      </text>
    </comment>
    <comment ref="J7" authorId="0">
      <text>
        <r>
          <rPr>
            <b/>
            <sz val="9"/>
            <rFont val="Tahoma"/>
            <family val="2"/>
          </rPr>
          <t>Alan Robinson:</t>
        </r>
        <r>
          <rPr>
            <sz val="9"/>
            <rFont val="Tahoma"/>
            <family val="2"/>
          </rPr>
          <t xml:space="preserve">
Environmental Studies
</t>
        </r>
      </text>
    </comment>
    <comment ref="J13" authorId="0">
      <text>
        <r>
          <rPr>
            <b/>
            <sz val="9"/>
            <rFont val="Tahoma"/>
            <family val="2"/>
          </rPr>
          <t>Alan Robinson:</t>
        </r>
        <r>
          <rPr>
            <sz val="9"/>
            <rFont val="Tahoma"/>
            <family val="2"/>
          </rPr>
          <t xml:space="preserve">
used for folk dancing 1 and 2, asset numbers do not tally</t>
        </r>
      </text>
    </comment>
    <comment ref="J9" authorId="0">
      <text>
        <r>
          <rPr>
            <b/>
            <sz val="9"/>
            <rFont val="Tahoma"/>
            <family val="2"/>
          </rPr>
          <t>Alan Robinson:</t>
        </r>
        <r>
          <rPr>
            <sz val="9"/>
            <rFont val="Tahoma"/>
            <family val="2"/>
          </rPr>
          <t xml:space="preserve">
used for website
</t>
        </r>
      </text>
    </comment>
    <comment ref="J16" authorId="0">
      <text>
        <r>
          <rPr>
            <b/>
            <sz val="9"/>
            <rFont val="Tahoma"/>
            <family val="2"/>
          </rPr>
          <t>Alan Robinson:</t>
        </r>
        <r>
          <rPr>
            <sz val="9"/>
            <rFont val="Tahoma"/>
            <family val="2"/>
          </rPr>
          <t xml:space="preserve">
Sci/ tech, film studies</t>
        </r>
      </text>
    </comment>
    <comment ref="J18" authorId="0">
      <text>
        <r>
          <rPr>
            <b/>
            <sz val="9"/>
            <rFont val="Tahoma"/>
            <family val="2"/>
          </rPr>
          <t>Alan Robinson:</t>
        </r>
        <r>
          <rPr>
            <sz val="9"/>
            <rFont val="Tahoma"/>
            <family val="2"/>
          </rPr>
          <t xml:space="preserve">
Sci/ tech, film studies</t>
        </r>
      </text>
    </comment>
    <comment ref="J17" authorId="0">
      <text>
        <r>
          <rPr>
            <b/>
            <sz val="9"/>
            <rFont val="Tahoma"/>
            <family val="2"/>
          </rPr>
          <t>Alan Robinson:</t>
        </r>
        <r>
          <rPr>
            <sz val="9"/>
            <rFont val="Tahoma"/>
            <family val="2"/>
          </rPr>
          <t xml:space="preserve">
Sci/ tech, film studies</t>
        </r>
      </text>
    </comment>
  </commentList>
</comments>
</file>

<file path=xl/comments4.xml><?xml version="1.0" encoding="utf-8"?>
<comments xmlns="http://schemas.openxmlformats.org/spreadsheetml/2006/main">
  <authors>
    <author>Alan Robinson</author>
  </authors>
  <commentList>
    <comment ref="J51" authorId="0">
      <text>
        <r>
          <rPr>
            <b/>
            <sz val="9"/>
            <rFont val="Tahoma"/>
            <family val="2"/>
          </rPr>
          <t>Alan Robinson:</t>
        </r>
        <r>
          <rPr>
            <sz val="9"/>
            <rFont val="Tahoma"/>
            <family val="2"/>
          </rPr>
          <t xml:space="preserve">
Hook Meetings
</t>
        </r>
      </text>
    </comment>
    <comment ref="J19" authorId="0">
      <text>
        <r>
          <rPr>
            <b/>
            <sz val="9"/>
            <rFont val="Tahoma"/>
            <family val="2"/>
          </rPr>
          <t>Alan Robinson:</t>
        </r>
        <r>
          <rPr>
            <sz val="9"/>
            <rFont val="Tahoma"/>
            <family val="2"/>
          </rPr>
          <t xml:space="preserve">
Hook Meetings</t>
        </r>
      </text>
    </comment>
    <comment ref="J53" authorId="0">
      <text>
        <r>
          <rPr>
            <b/>
            <sz val="9"/>
            <rFont val="Tahoma"/>
            <family val="2"/>
          </rPr>
          <t>Alan Robinson:</t>
        </r>
        <r>
          <rPr>
            <sz val="9"/>
            <rFont val="Tahoma"/>
            <family val="2"/>
          </rPr>
          <t xml:space="preserve">
Hook Meetings</t>
        </r>
      </text>
    </comment>
    <comment ref="J14" authorId="0">
      <text>
        <r>
          <rPr>
            <b/>
            <sz val="9"/>
            <rFont val="Tahoma"/>
            <family val="2"/>
          </rPr>
          <t>Alan Robinson:</t>
        </r>
        <r>
          <rPr>
            <sz val="9"/>
            <rFont val="Tahoma"/>
            <family val="2"/>
          </rPr>
          <t xml:space="preserve">
Hook Meetings</t>
        </r>
      </text>
    </comment>
    <comment ref="J39" authorId="0">
      <text>
        <r>
          <rPr>
            <b/>
            <sz val="9"/>
            <rFont val="Tahoma"/>
            <family val="2"/>
          </rPr>
          <t>Alan Robinson:</t>
        </r>
        <r>
          <rPr>
            <sz val="9"/>
            <rFont val="Tahoma"/>
            <family val="2"/>
          </rPr>
          <t xml:space="preserve">
Sci/ tech, film studies</t>
        </r>
      </text>
    </comment>
    <comment ref="J4" authorId="0">
      <text>
        <r>
          <rPr>
            <b/>
            <sz val="9"/>
            <rFont val="Tahoma"/>
            <family val="2"/>
          </rPr>
          <t>Alan Robinson:</t>
        </r>
        <r>
          <rPr>
            <sz val="9"/>
            <rFont val="Tahoma"/>
            <family val="2"/>
          </rPr>
          <t xml:space="preserve">
Sci/ tech, film studies</t>
        </r>
      </text>
    </comment>
    <comment ref="J23" authorId="0">
      <text>
        <r>
          <rPr>
            <b/>
            <sz val="9"/>
            <rFont val="Tahoma"/>
            <family val="2"/>
          </rPr>
          <t>Alan Robinson:</t>
        </r>
        <r>
          <rPr>
            <sz val="9"/>
            <rFont val="Tahoma"/>
            <family val="2"/>
          </rPr>
          <t xml:space="preserve">
Returned via  Harvey Wallace from Mike Thresher.  Battery is no good and s/w needs upgrading
</t>
        </r>
      </text>
    </comment>
    <comment ref="J6" authorId="0">
      <text>
        <r>
          <rPr>
            <b/>
            <sz val="9"/>
            <rFont val="Tahoma"/>
            <family val="2"/>
          </rPr>
          <t>Alan Robinson:</t>
        </r>
        <r>
          <rPr>
            <sz val="9"/>
            <rFont val="Tahoma"/>
            <family val="2"/>
          </rPr>
          <t xml:space="preserve">
art history/ appreciation
</t>
        </r>
      </text>
    </comment>
    <comment ref="J17" authorId="0">
      <text>
        <r>
          <rPr>
            <b/>
            <sz val="9"/>
            <rFont val="Tahoma"/>
            <family val="2"/>
          </rPr>
          <t>Alan Robinson:</t>
        </r>
        <r>
          <rPr>
            <sz val="9"/>
            <rFont val="Tahoma"/>
            <family val="2"/>
          </rPr>
          <t xml:space="preserve">
Art History/ Appreciation
</t>
        </r>
      </text>
    </comment>
    <comment ref="J60" authorId="0">
      <text>
        <r>
          <rPr>
            <b/>
            <sz val="9"/>
            <rFont val="Tahoma"/>
            <family val="2"/>
          </rPr>
          <t>Alan Robinson:</t>
        </r>
        <r>
          <rPr>
            <sz val="9"/>
            <rFont val="Tahoma"/>
            <family val="2"/>
          </rPr>
          <t xml:space="preserve">
Not with Harvey Wallace, could be lost or is at Chineham
</t>
        </r>
      </text>
    </comment>
    <comment ref="J13" authorId="0">
      <text>
        <r>
          <rPr>
            <b/>
            <sz val="9"/>
            <rFont val="Tahoma"/>
            <family val="2"/>
          </rPr>
          <t>Alan Robinson:</t>
        </r>
        <r>
          <rPr>
            <sz val="9"/>
            <rFont val="Tahoma"/>
            <family val="2"/>
          </rPr>
          <t xml:space="preserve">
Environmental Studies
</t>
        </r>
      </text>
    </comment>
    <comment ref="J40" authorId="0">
      <text>
        <r>
          <rPr>
            <b/>
            <sz val="9"/>
            <rFont val="Tahoma"/>
            <family val="2"/>
          </rPr>
          <t>Alan Robinson:</t>
        </r>
        <r>
          <rPr>
            <sz val="9"/>
            <rFont val="Tahoma"/>
            <family val="2"/>
          </rPr>
          <t xml:space="preserve">
Sci/ tech, film studies</t>
        </r>
      </text>
    </comment>
    <comment ref="J41" authorId="0">
      <text>
        <r>
          <rPr>
            <b/>
            <sz val="9"/>
            <rFont val="Tahoma"/>
            <family val="2"/>
          </rPr>
          <t>Alan Robinson:</t>
        </r>
        <r>
          <rPr>
            <sz val="9"/>
            <rFont val="Tahoma"/>
            <family val="2"/>
          </rPr>
          <t xml:space="preserve">
Sci/ tech, film studies</t>
        </r>
      </text>
    </comment>
    <comment ref="J42" authorId="0">
      <text>
        <r>
          <rPr>
            <b/>
            <sz val="9"/>
            <rFont val="Tahoma"/>
            <family val="2"/>
          </rPr>
          <t>Alan Robinson:</t>
        </r>
        <r>
          <rPr>
            <sz val="9"/>
            <rFont val="Tahoma"/>
            <family val="2"/>
          </rPr>
          <t xml:space="preserve">
Sci/ tech, film studies</t>
        </r>
      </text>
    </comment>
    <comment ref="J61" authorId="0">
      <text>
        <r>
          <rPr>
            <b/>
            <sz val="9"/>
            <rFont val="Tahoma"/>
            <family val="2"/>
          </rPr>
          <t>Alan Robinson:</t>
        </r>
        <r>
          <rPr>
            <sz val="9"/>
            <rFont val="Tahoma"/>
            <family val="2"/>
          </rPr>
          <t xml:space="preserve">
Sci/ tech, film studies</t>
        </r>
      </text>
    </comment>
    <comment ref="J5" authorId="0">
      <text>
        <r>
          <rPr>
            <b/>
            <sz val="9"/>
            <rFont val="Tahoma"/>
            <family val="2"/>
          </rPr>
          <t>Alan Robinson:</t>
        </r>
        <r>
          <rPr>
            <sz val="9"/>
            <rFont val="Tahoma"/>
            <family val="2"/>
          </rPr>
          <t xml:space="preserve">
This has now been used in 3 different old U3A computers and according to Ralph should be expensed/ written off</t>
        </r>
      </text>
    </comment>
    <comment ref="J8" authorId="0">
      <text>
        <r>
          <rPr>
            <b/>
            <sz val="9"/>
            <rFont val="Tahoma"/>
            <family val="2"/>
          </rPr>
          <t>Alan Robinson:</t>
        </r>
        <r>
          <rPr>
            <sz val="9"/>
            <rFont val="Tahoma"/>
            <family val="2"/>
          </rPr>
          <t xml:space="preserve">
Ballroom Dancing</t>
        </r>
      </text>
    </comment>
    <comment ref="J15" authorId="0">
      <text>
        <r>
          <rPr>
            <b/>
            <sz val="9"/>
            <rFont val="Tahoma"/>
            <family val="2"/>
          </rPr>
          <t>Alan Robinson:</t>
        </r>
        <r>
          <rPr>
            <sz val="9"/>
            <rFont val="Tahoma"/>
            <family val="2"/>
          </rPr>
          <t xml:space="preserve">
Hook Meetings</t>
        </r>
      </text>
    </comment>
    <comment ref="J9" authorId="0">
      <text>
        <r>
          <rPr>
            <b/>
            <sz val="9"/>
            <rFont val="Tahoma"/>
            <family val="2"/>
          </rPr>
          <t>Alan Robinson:</t>
        </r>
        <r>
          <rPr>
            <sz val="9"/>
            <rFont val="Tahoma"/>
            <family val="2"/>
          </rPr>
          <t xml:space="preserve">
used for folk dancing 1 and 2</t>
        </r>
      </text>
    </comment>
    <comment ref="J43" authorId="0">
      <text>
        <r>
          <rPr>
            <b/>
            <sz val="9"/>
            <rFont val="Tahoma"/>
            <family val="2"/>
          </rPr>
          <t>Alan Robinson:</t>
        </r>
        <r>
          <rPr>
            <sz val="9"/>
            <rFont val="Tahoma"/>
            <family val="2"/>
          </rPr>
          <t xml:space="preserve">
Sci/ tech, film studies</t>
        </r>
      </text>
    </comment>
    <comment ref="J44" authorId="0">
      <text>
        <r>
          <rPr>
            <b/>
            <sz val="9"/>
            <rFont val="Tahoma"/>
            <family val="2"/>
          </rPr>
          <t>Alan Robinson:</t>
        </r>
        <r>
          <rPr>
            <sz val="9"/>
            <rFont val="Tahoma"/>
            <family val="2"/>
          </rPr>
          <t xml:space="preserve">
Strings and things
</t>
        </r>
      </text>
    </comment>
    <comment ref="J46" authorId="0">
      <text>
        <r>
          <rPr>
            <b/>
            <sz val="9"/>
            <rFont val="Tahoma"/>
            <family val="2"/>
          </rPr>
          <t>Alan Robinson:</t>
        </r>
        <r>
          <rPr>
            <sz val="9"/>
            <rFont val="Tahoma"/>
            <family val="2"/>
          </rPr>
          <t xml:space="preserve">
used for folk dancing 1 and 2, asset numbers do not tally</t>
        </r>
      </text>
    </comment>
    <comment ref="J21" authorId="0">
      <text>
        <r>
          <rPr>
            <b/>
            <sz val="9"/>
            <rFont val="Tahoma"/>
            <family val="2"/>
          </rPr>
          <t>Alan Robinson:</t>
        </r>
        <r>
          <rPr>
            <sz val="9"/>
            <rFont val="Tahoma"/>
            <family val="2"/>
          </rPr>
          <t xml:space="preserve">
Stored in lockable cupboard.  Used by Computer groups and Family History 1</t>
        </r>
      </text>
    </comment>
    <comment ref="J25" authorId="0">
      <text>
        <r>
          <rPr>
            <b/>
            <sz val="9"/>
            <rFont val="Tahoma"/>
            <family val="2"/>
          </rPr>
          <t>Alan Robinson:</t>
        </r>
        <r>
          <rPr>
            <sz val="9"/>
            <rFont val="Tahoma"/>
            <family val="2"/>
          </rPr>
          <t xml:space="preserve">
used for folk dancing 1 and 2</t>
        </r>
      </text>
    </comment>
    <comment ref="J10" authorId="0">
      <text>
        <r>
          <rPr>
            <b/>
            <sz val="9"/>
            <rFont val="Tahoma"/>
            <family val="2"/>
          </rPr>
          <t>Alan Robinson:</t>
        </r>
        <r>
          <rPr>
            <sz val="9"/>
            <rFont val="Tahoma"/>
            <family val="2"/>
          </rPr>
          <t xml:space="preserve">
used for folk dancing 1 and 2</t>
        </r>
      </text>
    </comment>
    <comment ref="J20" authorId="0">
      <text>
        <r>
          <rPr>
            <b/>
            <sz val="9"/>
            <rFont val="Tahoma"/>
            <family val="2"/>
          </rPr>
          <t>Alan Robinson:</t>
        </r>
        <r>
          <rPr>
            <sz val="9"/>
            <rFont val="Tahoma"/>
            <family val="2"/>
          </rPr>
          <t xml:space="preserve">
used for website
</t>
        </r>
      </text>
    </comment>
    <comment ref="J22" authorId="0">
      <text>
        <r>
          <rPr>
            <b/>
            <sz val="9"/>
            <rFont val="Tahoma"/>
            <family val="2"/>
          </rPr>
          <t>Alan Robinson:</t>
        </r>
        <r>
          <rPr>
            <sz val="9"/>
            <rFont val="Tahoma"/>
            <family val="2"/>
          </rPr>
          <t xml:space="preserve">
about 20 of these have been taken by members when they removed the balloons.  Not sure if these hsould be just expensed since we will need to buy more this year</t>
        </r>
      </text>
    </comment>
    <comment ref="J28" authorId="0">
      <text>
        <r>
          <rPr>
            <b/>
            <sz val="9"/>
            <rFont val="Tahoma"/>
            <family val="2"/>
          </rPr>
          <t>Alan Robinson:</t>
        </r>
        <r>
          <rPr>
            <sz val="9"/>
            <rFont val="Tahoma"/>
            <family val="2"/>
          </rPr>
          <t xml:space="preserve">
Many of these are OLD and tend not to be used, when should we write them off</t>
        </r>
      </text>
    </comment>
    <comment ref="J55" authorId="0">
      <text>
        <r>
          <rPr>
            <b/>
            <sz val="9"/>
            <rFont val="Tahoma"/>
            <family val="2"/>
          </rPr>
          <t>Alan Robinson:</t>
        </r>
        <r>
          <rPr>
            <sz val="9"/>
            <rFont val="Tahoma"/>
            <family val="2"/>
          </rPr>
          <t xml:space="preserve">
Scrabble, stored in lockable cupboard at Chineham</t>
        </r>
      </text>
    </comment>
    <comment ref="J56" authorId="0">
      <text>
        <r>
          <rPr>
            <b/>
            <sz val="9"/>
            <rFont val="Tahoma"/>
            <family val="2"/>
          </rPr>
          <t>Alan Robinson:</t>
        </r>
        <r>
          <rPr>
            <sz val="9"/>
            <rFont val="Tahoma"/>
            <family val="2"/>
          </rPr>
          <t xml:space="preserve">
Rummikub
</t>
        </r>
      </text>
    </comment>
    <comment ref="J31" authorId="0">
      <text>
        <r>
          <rPr>
            <b/>
            <sz val="9"/>
            <rFont val="Tahoma"/>
            <family val="2"/>
          </rPr>
          <t>Alan Robinson:</t>
        </r>
        <r>
          <rPr>
            <sz val="9"/>
            <rFont val="Tahoma"/>
            <family val="2"/>
          </rPr>
          <t xml:space="preserve">
Used for Family History 2 and also as a backup for Hook meetings</t>
        </r>
      </text>
    </comment>
    <comment ref="J32" authorId="0">
      <text>
        <r>
          <rPr>
            <b/>
            <sz val="9"/>
            <rFont val="Tahoma"/>
            <family val="2"/>
          </rPr>
          <t>Alan Robinson:</t>
        </r>
        <r>
          <rPr>
            <sz val="9"/>
            <rFont val="Tahoma"/>
            <family val="2"/>
          </rPr>
          <t xml:space="preserve">
Film Studies</t>
        </r>
      </text>
    </comment>
    <comment ref="K57" authorId="0">
      <text>
        <r>
          <rPr>
            <b/>
            <sz val="9"/>
            <rFont val="Tahoma"/>
            <family val="2"/>
          </rPr>
          <t>Alan Robinson:</t>
        </r>
        <r>
          <rPr>
            <sz val="9"/>
            <rFont val="Tahoma"/>
            <family val="2"/>
          </rPr>
          <t xml:space="preserve">
Need to confirm who holds this
</t>
        </r>
      </text>
    </comment>
  </commentList>
</comments>
</file>

<file path=xl/sharedStrings.xml><?xml version="1.0" encoding="utf-8"?>
<sst xmlns="http://schemas.openxmlformats.org/spreadsheetml/2006/main" count="1436" uniqueCount="442">
  <si>
    <t>Description</t>
  </si>
  <si>
    <t>Value £</t>
  </si>
  <si>
    <t>Receipt &amp; Date</t>
  </si>
  <si>
    <t>Location</t>
  </si>
  <si>
    <t>Responsible Person</t>
  </si>
  <si>
    <t>2 x Notice Boards (Triple board-magnetic</t>
  </si>
  <si>
    <t>Elizabeth Hall</t>
  </si>
  <si>
    <t>Guillotine</t>
  </si>
  <si>
    <t>Home</t>
  </si>
  <si>
    <t>Verified</t>
  </si>
  <si>
    <t>CD,Radio &amp; Tape Player</t>
  </si>
  <si>
    <t>F39 14-3-1</t>
  </si>
  <si>
    <t>Radio Microphone</t>
  </si>
  <si>
    <t>F54 30-6-3</t>
  </si>
  <si>
    <t>F60 5-8-3</t>
  </si>
  <si>
    <t>PA System &amp; Microphone</t>
  </si>
  <si>
    <t>F8 15-10-4</t>
  </si>
  <si>
    <t>Screen</t>
  </si>
  <si>
    <t>F46 9-3-5</t>
  </si>
  <si>
    <t>Chineham</t>
  </si>
  <si>
    <t>H Wallace</t>
  </si>
  <si>
    <t>F60 23-4-5</t>
  </si>
  <si>
    <t>P/I slip 111</t>
  </si>
  <si>
    <t>F11 13-7-5</t>
  </si>
  <si>
    <t>R Kay</t>
  </si>
  <si>
    <t xml:space="preserve">OVH Projector </t>
  </si>
  <si>
    <t xml:space="preserve">   &amp; screen</t>
  </si>
  <si>
    <t>F29 3-10-5</t>
  </si>
  <si>
    <t>F2 7-6-6</t>
  </si>
  <si>
    <t>F32 31-10-7</t>
  </si>
  <si>
    <t>Green Laser Pen</t>
  </si>
  <si>
    <t>F17 20-8-7</t>
  </si>
  <si>
    <t>F118 22-5-8</t>
  </si>
  <si>
    <t>Basingstoke-Old Basing U3A</t>
  </si>
  <si>
    <t>Pro-Sound Portable PA</t>
  </si>
  <si>
    <t>F58 25-11-08</t>
  </si>
  <si>
    <t>Total</t>
  </si>
  <si>
    <t>Sony: MPL Samsonitelap</t>
  </si>
  <si>
    <t>Sony: VGNNS20J/S 5004772</t>
  </si>
  <si>
    <t>Sony: VPL FSZ Projector</t>
  </si>
  <si>
    <t xml:space="preserve">Computer Projector  </t>
  </si>
  <si>
    <t>E Dowson</t>
  </si>
  <si>
    <t>Stand</t>
  </si>
  <si>
    <t>Creative radio/CD Player</t>
  </si>
  <si>
    <t>Flip Chart</t>
  </si>
  <si>
    <t>F7   17-6-09</t>
  </si>
  <si>
    <t>F5  17-6-9</t>
  </si>
  <si>
    <t>F43 20-10-09</t>
  </si>
  <si>
    <t>F68 9-12-9</t>
  </si>
  <si>
    <t>F69 9-12-9</t>
  </si>
  <si>
    <t>A Robson</t>
  </si>
  <si>
    <t>Asset Register</t>
  </si>
  <si>
    <t>F100 8 Feb 10</t>
  </si>
  <si>
    <t>PA System</t>
  </si>
  <si>
    <t>F115 17-03-10</t>
  </si>
  <si>
    <t>M Wilson</t>
  </si>
  <si>
    <t>Power Point Computer disc (incorporated in VGNNS20J/S5004772)</t>
  </si>
  <si>
    <t>Set of 32 boards with cards</t>
  </si>
  <si>
    <t>11 x Bridge tables</t>
  </si>
  <si>
    <t>1 x card table</t>
  </si>
  <si>
    <t>2sets x Bridge bidding boxes</t>
  </si>
  <si>
    <t>F58 10Nov10</t>
  </si>
  <si>
    <t>DJT Cube W022</t>
  </si>
  <si>
    <t>Projector,remote &amp; leads</t>
  </si>
  <si>
    <t>F68 24-11-10</t>
  </si>
  <si>
    <t>Projector</t>
  </si>
  <si>
    <t>F117 28-2-11</t>
  </si>
  <si>
    <t>A Robinson</t>
  </si>
  <si>
    <t>Asset Reference</t>
  </si>
  <si>
    <t>Disk cleaner</t>
  </si>
  <si>
    <t>F167 8-4-11</t>
  </si>
  <si>
    <t>CD Player 677272 HITA CX77MP3U</t>
  </si>
  <si>
    <t>F175 18-5-11</t>
  </si>
  <si>
    <t>Scanner HP Scanjet 4850</t>
  </si>
  <si>
    <t>see item 25</t>
  </si>
  <si>
    <t>001 to 002</t>
  </si>
  <si>
    <t>004 to 008</t>
  </si>
  <si>
    <t>009 to 011</t>
  </si>
  <si>
    <t>012 to 015</t>
  </si>
  <si>
    <t>017 to 021</t>
  </si>
  <si>
    <t>022 to 026</t>
  </si>
  <si>
    <t>027 to 030</t>
  </si>
  <si>
    <t>15sets x Bridge bidding boxes</t>
  </si>
  <si>
    <t>042 to 101</t>
  </si>
  <si>
    <t>145 to 152</t>
  </si>
  <si>
    <t>113 to 144</t>
  </si>
  <si>
    <t>102 to 112</t>
  </si>
  <si>
    <t>part of 154</t>
  </si>
  <si>
    <t>Number</t>
  </si>
  <si>
    <t>Tabletop Radio &amp; CD Player</t>
  </si>
  <si>
    <t>156-7</t>
  </si>
  <si>
    <t>158-160</t>
  </si>
  <si>
    <t>161-7</t>
  </si>
  <si>
    <t>Dixon-Patterson</t>
  </si>
  <si>
    <t>J Jarret-Kerr</t>
  </si>
  <si>
    <t>a/w info re suitability</t>
  </si>
  <si>
    <t>Lectern</t>
  </si>
  <si>
    <t>a/w price details</t>
  </si>
  <si>
    <t>F145 27-4-11</t>
  </si>
  <si>
    <t>F40 20-9-11</t>
  </si>
  <si>
    <t>1 set of 70 balloon weights c/w helium cannisters which are not asset registered.</t>
  </si>
  <si>
    <t>B Ball</t>
  </si>
  <si>
    <t>5 speakers ICBA + Amplifier</t>
  </si>
  <si>
    <t>Laptop ACR AS55539 PHEN/6/750/15.6</t>
  </si>
  <si>
    <t>various</t>
  </si>
  <si>
    <t>035 to 040</t>
  </si>
  <si>
    <t>F30 4-8-9</t>
  </si>
  <si>
    <t>to A Robinson 17 Oct 11</t>
  </si>
  <si>
    <t>NO</t>
  </si>
  <si>
    <t>TITLE</t>
  </si>
  <si>
    <t>AUTHOR</t>
  </si>
  <si>
    <t>PUBLISHER</t>
  </si>
  <si>
    <t>PUB. DATE</t>
  </si>
  <si>
    <t xml:space="preserve">ISBN </t>
  </si>
  <si>
    <t>DONOR</t>
  </si>
  <si>
    <t>PURCHASED</t>
  </si>
  <si>
    <t>PRICE</t>
  </si>
  <si>
    <t>TYPE</t>
  </si>
  <si>
    <t>COMMENTS</t>
  </si>
  <si>
    <t>Ancestral Trails</t>
  </si>
  <si>
    <t>Mark Herber</t>
  </si>
  <si>
    <t>Sutton Publishing</t>
  </si>
  <si>
    <t>0-7509-3510-3</t>
  </si>
  <si>
    <t>hard back</t>
  </si>
  <si>
    <t>First Steps in Family History</t>
  </si>
  <si>
    <t>Anthony Camp</t>
  </si>
  <si>
    <t xml:space="preserve">Society of Genealogists </t>
  </si>
  <si>
    <t>Joan Geering</t>
  </si>
  <si>
    <t>A5 booklet</t>
  </si>
  <si>
    <t>Old Ordnance Survey Maps 2010 The Godfrey Edition</t>
  </si>
  <si>
    <t xml:space="preserve">Godfrey Maps </t>
  </si>
  <si>
    <t>catalogue</t>
  </si>
  <si>
    <t xml:space="preserve">Ancestors Magazine </t>
  </si>
  <si>
    <t>magazine</t>
  </si>
  <si>
    <t>Family History: The Basics &amp; Beyond</t>
  </si>
  <si>
    <t>The National Archives &amp; BBC</t>
  </si>
  <si>
    <t>Discovering your Family Tree</t>
  </si>
  <si>
    <t>David Ireland &amp; John Barrett</t>
  </si>
  <si>
    <t>Shire Publications</t>
  </si>
  <si>
    <t>0 85263767 5</t>
  </si>
  <si>
    <t>Liz Craig</t>
  </si>
  <si>
    <t>soft back</t>
  </si>
  <si>
    <t>Beginning Your Family History</t>
  </si>
  <si>
    <t>George Pelling</t>
  </si>
  <si>
    <t>Countryside Books &amp; FFHS</t>
  </si>
  <si>
    <t>0 905392 91 4</t>
  </si>
  <si>
    <t>The Family &amp; Local History Handbook 6th Edition</t>
  </si>
  <si>
    <t>Robert Blatchford</t>
  </si>
  <si>
    <t>The Genealogical Services Directory</t>
  </si>
  <si>
    <t>0-9530297-5-1</t>
  </si>
  <si>
    <t>Soft back</t>
  </si>
  <si>
    <t>Family History on the Web</t>
  </si>
  <si>
    <t>Stuart Raymond</t>
  </si>
  <si>
    <t>Federation of Family History Societies</t>
  </si>
  <si>
    <t>1 86006 198 2</t>
  </si>
  <si>
    <t>Basic Facts about Lunatics in England for Family Historians</t>
  </si>
  <si>
    <t>Pamela Faithfull</t>
  </si>
  <si>
    <t>FFHS Publications</t>
  </si>
  <si>
    <t>1 86006 150 8</t>
  </si>
  <si>
    <t>Victuallers Licences: A Gibson Guide</t>
  </si>
  <si>
    <t>Jeremy Gibson &amp; Judith Hunter</t>
  </si>
  <si>
    <t>1 86006 048X</t>
  </si>
  <si>
    <t>My Ancestors were Londoners</t>
  </si>
  <si>
    <t>Cliff Webb</t>
  </si>
  <si>
    <t>Society of Genealogists Enterprises Ltd</t>
  </si>
  <si>
    <t>1 903462 86 X</t>
  </si>
  <si>
    <t>Dating C19th Photographs</t>
  </si>
  <si>
    <t>Robert Pols</t>
  </si>
  <si>
    <t>1 86006 188 5</t>
  </si>
  <si>
    <t>Dating C20th Photographs</t>
  </si>
  <si>
    <t>1 86006 191 5</t>
  </si>
  <si>
    <t>Maps for Family &amp; Local Historians</t>
  </si>
  <si>
    <t>Geraldine Beech &amp; Rose Mitchell</t>
  </si>
  <si>
    <t>The National Archives</t>
  </si>
  <si>
    <t>1 903365 50 3</t>
  </si>
  <si>
    <t>Family History Pedigree &amp; Record Book</t>
  </si>
  <si>
    <t>D R Whyte</t>
  </si>
  <si>
    <t>D R Whyte (of Macclesfield)</t>
  </si>
  <si>
    <t>A4 booklet</t>
  </si>
  <si>
    <t>Your Family Tree Magazine</t>
  </si>
  <si>
    <t>An Introduction to Occupations</t>
  </si>
  <si>
    <t>Joyce Culling</t>
  </si>
  <si>
    <t>1 86006 103 6</t>
  </si>
  <si>
    <t>Tracing Your First World War Ancestors</t>
  </si>
  <si>
    <t>Simon Fowler</t>
  </si>
  <si>
    <t xml:space="preserve">Countryside Books </t>
  </si>
  <si>
    <t>1 85306 791 1</t>
  </si>
  <si>
    <t>Probate Jurisdictions: A Gibson Guide</t>
  </si>
  <si>
    <t>Jeremy Gibson</t>
  </si>
  <si>
    <t>186006 152 4</t>
  </si>
  <si>
    <t>The Local Historians Glossary of Words &amp; Terms</t>
  </si>
  <si>
    <t>Joy Bristow</t>
  </si>
  <si>
    <t>Countryside Books</t>
  </si>
  <si>
    <t>1 85306 707 5</t>
  </si>
  <si>
    <t>The Scottish Family Tree Detective</t>
  </si>
  <si>
    <t>Rosemary Bigwood</t>
  </si>
  <si>
    <t>Manchester University Press</t>
  </si>
  <si>
    <t>0 7190 7185 2</t>
  </si>
  <si>
    <t>Geoff Bryce</t>
  </si>
  <si>
    <t>Family Tree Magazine</t>
  </si>
  <si>
    <t>Trace Your Family Tree (an abridged version)</t>
  </si>
  <si>
    <t>Stella Colwell</t>
  </si>
  <si>
    <t>Independent &amp; Independent on Sunday 2006</t>
  </si>
  <si>
    <t>paper back</t>
  </si>
  <si>
    <t>British Marriages &amp; Deaths on the Web: Southern England, The Marches &amp; Wales</t>
  </si>
  <si>
    <t>Stuart A Raymond</t>
  </si>
  <si>
    <t>1-86006 168 0</t>
  </si>
  <si>
    <t>Val Hubbard</t>
  </si>
  <si>
    <t>Basic Facts about Using Education Records</t>
  </si>
  <si>
    <t>Colin R Chapman</t>
  </si>
  <si>
    <t>1-86006-106-0</t>
  </si>
  <si>
    <t>Illegitimacy: A McLaughlin Guide</t>
  </si>
  <si>
    <t>Eve McLaughlin</t>
  </si>
  <si>
    <t>Varneys Press</t>
  </si>
  <si>
    <t>none</t>
  </si>
  <si>
    <t>Surrey Cases &amp; Deponents in the Court of the Exchequer 1561 -1835</t>
  </si>
  <si>
    <t>West Surrey Family History Society</t>
  </si>
  <si>
    <t>0261-5681</t>
  </si>
  <si>
    <t>Pauline Marlow</t>
  </si>
  <si>
    <t>A List of Surrey Feet of Fines 1603 - 1648</t>
  </si>
  <si>
    <t>A List of Surrey Feet of Fines 1649 - 1684</t>
  </si>
  <si>
    <t>The Return of Owners of Land 1873: Surrey</t>
  </si>
  <si>
    <t>Surrey Administrations in The Prerogative Court of Canterbury 1760 - 1781</t>
  </si>
  <si>
    <t>Index of Surrey Wills Proved in the Archdeaconry Court 1752 - 1858</t>
  </si>
  <si>
    <t>Index of Surrey Wills &amp; Administrations in the Peculiar Court 1660 - 1751</t>
  </si>
  <si>
    <t>Index of Surrey Wills &amp; Administrations in the Commissary &amp; Peculiar Court 1752 - 1858</t>
  </si>
  <si>
    <t>Index of Surrey Wills Proved in the Archdeaconry Court 1660 - !750</t>
  </si>
  <si>
    <t>Index of Surrey Wills Proved in The Commissary Court 1660 - 1751</t>
  </si>
  <si>
    <t>Index of Surrey Wills Proved in The Prerogative Court of Canterbury 1650 - 1700</t>
  </si>
  <si>
    <t>Ordnance Survey Historical Guides Hampshire &amp; The Isle of Wight</t>
  </si>
  <si>
    <t>George Philip &amp; Son Ltd + Ordnance Survey</t>
  </si>
  <si>
    <t>0-540-01137-1</t>
  </si>
  <si>
    <t>Pat Hague</t>
  </si>
  <si>
    <t>Hard back</t>
  </si>
  <si>
    <t>Plastiquarian: Women's Issue - The Influence of Plastic on Women's Lives</t>
  </si>
  <si>
    <t>Plastics Historical Society</t>
  </si>
  <si>
    <t>Ralph Kay</t>
  </si>
  <si>
    <t>Journal</t>
  </si>
  <si>
    <t>U3A Sources magazine  Family History Life Stories</t>
  </si>
  <si>
    <t>U3A</t>
  </si>
  <si>
    <t>My Ancestor Worked in the Theatre</t>
  </si>
  <si>
    <t>Alan Ruston</t>
  </si>
  <si>
    <t>1-903462-89-4</t>
  </si>
  <si>
    <t>Phil Males</t>
  </si>
  <si>
    <t>Readers'' Digest: Life in the Victorian Era</t>
  </si>
  <si>
    <t>Readers' Digest Association Ltd</t>
  </si>
  <si>
    <t>0 27642121 3</t>
  </si>
  <si>
    <t>Doris Kay</t>
  </si>
  <si>
    <t>Pitfalls &amp; Possibilities</t>
  </si>
  <si>
    <t>Pauline Litton</t>
  </si>
  <si>
    <t>Swansong Publications</t>
  </si>
  <si>
    <t>978-0-9553450-1-2</t>
  </si>
  <si>
    <t>Essential Visual History of the World</t>
  </si>
  <si>
    <t>National Geographic</t>
  </si>
  <si>
    <t>1-4262-0091-9</t>
  </si>
  <si>
    <t>Total Value of books and box</t>
  </si>
  <si>
    <t>Box/Container</t>
  </si>
  <si>
    <t>n/a</t>
  </si>
  <si>
    <t>All in red box</t>
  </si>
  <si>
    <t>Total Cost</t>
  </si>
  <si>
    <t>Red box containing 45 books + various CDs</t>
  </si>
  <si>
    <t>Italianissimo beginners with CDs</t>
  </si>
  <si>
    <t>R Hannah</t>
  </si>
  <si>
    <t>replacement cost c£120</t>
  </si>
  <si>
    <t>F118     20-1-12</t>
  </si>
  <si>
    <t>FOC</t>
  </si>
  <si>
    <t>185-9</t>
  </si>
  <si>
    <t>Bridge Tables</t>
  </si>
  <si>
    <t>F143 23-3-12</t>
  </si>
  <si>
    <t>Scrabble sets</t>
  </si>
  <si>
    <t>F171 8 May 12</t>
  </si>
  <si>
    <t>J Hornsey</t>
  </si>
  <si>
    <t>190-3</t>
  </si>
  <si>
    <t>195-9</t>
  </si>
  <si>
    <t>Rummikub Sets</t>
  </si>
  <si>
    <t>F24 13 Aug 12</t>
  </si>
  <si>
    <t>Mary Elverson  as 4.Oct.12</t>
  </si>
  <si>
    <t>M Elverson</t>
  </si>
  <si>
    <t>R Ashbury</t>
  </si>
  <si>
    <t>F81 9 Jan 13</t>
  </si>
  <si>
    <t>P Males</t>
  </si>
  <si>
    <t>Projector &amp; Case(Epson EB-X11-EDU)</t>
  </si>
  <si>
    <t>F84 Dec 12</t>
  </si>
  <si>
    <t>Projector speaker set</t>
  </si>
  <si>
    <t>Defunct</t>
  </si>
  <si>
    <t>S Thrift</t>
  </si>
  <si>
    <t>202-3</t>
  </si>
  <si>
    <t>Sony Hi-Fi Player and lead, remote control</t>
  </si>
  <si>
    <t>F8 July 13</t>
  </si>
  <si>
    <t>L Craig/ P Males</t>
  </si>
  <si>
    <t>A Powell?</t>
  </si>
  <si>
    <t>Hook</t>
  </si>
  <si>
    <t>Committee</t>
  </si>
  <si>
    <t>Group</t>
  </si>
  <si>
    <t>Value</t>
  </si>
  <si>
    <t>???</t>
  </si>
  <si>
    <t>Total Number</t>
  </si>
  <si>
    <t>Total Value</t>
  </si>
  <si>
    <t>Date of Purchase</t>
  </si>
  <si>
    <t>????</t>
  </si>
  <si>
    <t>Depn</t>
  </si>
  <si>
    <t>WDBV</t>
  </si>
  <si>
    <t xml:space="preserve"> </t>
  </si>
  <si>
    <t>Sci/ Tech (J Williams)</t>
  </si>
  <si>
    <t>defunct</t>
  </si>
  <si>
    <t>Liz Horner?</t>
  </si>
  <si>
    <t>Edna Macnamara</t>
  </si>
  <si>
    <t>Misc Low</t>
  </si>
  <si>
    <t>Misc High</t>
  </si>
  <si>
    <t>Sound</t>
  </si>
  <si>
    <t>Laptop</t>
  </si>
  <si>
    <t>Misc high</t>
  </si>
  <si>
    <t>Misc low</t>
  </si>
  <si>
    <t>Asset Type</t>
  </si>
  <si>
    <t>Asset type</t>
  </si>
  <si>
    <t>Purchase</t>
  </si>
  <si>
    <t>Current</t>
  </si>
  <si>
    <t>Used by Harvey Wallace for website</t>
  </si>
  <si>
    <t>Used by</t>
  </si>
  <si>
    <t>FAULTY projector used as backup in Chineham</t>
  </si>
  <si>
    <t>Kept at home by R Kay, used as required by various groups incl Hook</t>
  </si>
  <si>
    <t>Kept at Chineham for various groups, owned by A Robinson</t>
  </si>
  <si>
    <t xml:space="preserve">Transferred from M Thresher to A Robinson, unsure of reliability </t>
  </si>
  <si>
    <t>Steel Cupboard and security lock</t>
  </si>
  <si>
    <t>Extension Lead</t>
  </si>
  <si>
    <t>M Still</t>
  </si>
  <si>
    <t>f11</t>
  </si>
  <si>
    <t>2 Scrabble sets</t>
  </si>
  <si>
    <t>206-7</t>
  </si>
  <si>
    <t>Angela Powell</t>
  </si>
  <si>
    <t>Mary Elverson</t>
  </si>
  <si>
    <t>Projector screen</t>
  </si>
  <si>
    <t>???????????</t>
  </si>
  <si>
    <t>Bridge club</t>
  </si>
  <si>
    <t>Stan Babb</t>
  </si>
  <si>
    <t>6 Bridge tables</t>
  </si>
  <si>
    <t>211-216</t>
  </si>
  <si>
    <t>Harvey Wallace</t>
  </si>
  <si>
    <t>Coomber 2070-K/R Portable PA CD Player Serial No. DZ87004  2070-K/R</t>
  </si>
  <si>
    <t>Portable PA</t>
  </si>
  <si>
    <t>Joe O'Hara</t>
  </si>
  <si>
    <t>Owned by Phil Males for Family History 1 and as backup at Hook</t>
  </si>
  <si>
    <t>Notes</t>
  </si>
  <si>
    <t xml:space="preserve">checked out by Liz Horner, battery faulty, potential new software. </t>
  </si>
  <si>
    <t>Non standard - suggest to write-off</t>
  </si>
  <si>
    <t>Cupboard stored at Chineham</t>
  </si>
  <si>
    <t>In cupboard at chineham</t>
  </si>
  <si>
    <t>for scrabble group</t>
  </si>
  <si>
    <t>Used at Hook meetings</t>
  </si>
  <si>
    <t>Used by membership secretary</t>
  </si>
  <si>
    <t>Stored in Chineham, used by Family History 2 and others, battery faulty</t>
  </si>
  <si>
    <t>E Dowson???</t>
  </si>
  <si>
    <t>defunct advised Ralph to offer to charity</t>
  </si>
  <si>
    <t>checked out by Liz Horner, battery faulty</t>
  </si>
  <si>
    <t>Defunct - Ralph Kay has disposed of it</t>
  </si>
  <si>
    <t>low value should not be an asset</t>
  </si>
  <si>
    <t>DEFUNCT Asset Register</t>
  </si>
  <si>
    <t>Written down Asset Register</t>
  </si>
  <si>
    <t>Depn Yrs</t>
  </si>
  <si>
    <t>Current Asset Register</t>
  </si>
  <si>
    <t>Misc</t>
  </si>
  <si>
    <t>Furniture</t>
  </si>
  <si>
    <t>DJT Cube W022 (includes assets 18 to 21)</t>
  </si>
  <si>
    <t>Notice Board (Triple board-magnetic)</t>
  </si>
  <si>
    <t>Sony Hi-Fi Player and lead, remote control (inc asset 203)</t>
  </si>
  <si>
    <t>Asset no</t>
  </si>
  <si>
    <t>Faulty  replaced by asset 217</t>
  </si>
  <si>
    <t>Verified by Alan Robinson</t>
  </si>
  <si>
    <t>Scrabble sets (incl assets 191 to 194)</t>
  </si>
  <si>
    <t>Rummikub Sets (incl assets 196 to 199)</t>
  </si>
  <si>
    <t>Kept at Basingstoke Bridge Club</t>
  </si>
  <si>
    <t>Alan Robinson</t>
  </si>
  <si>
    <t>need to find new locn for screen</t>
  </si>
  <si>
    <t>Stored in Chineham, used by Family History 2 and Art Hist and Appr, battery faulty - also may need new s/w and wifi link</t>
  </si>
  <si>
    <t>Kept by Judith for Fam Hist 1 - low value should not be an asset</t>
  </si>
  <si>
    <t>Edna McNamara</t>
  </si>
  <si>
    <t>disposed of by Jo</t>
  </si>
  <si>
    <t>2 Rummikub sets</t>
  </si>
  <si>
    <t>Non standard - use only under supervision</t>
  </si>
  <si>
    <t>Totals</t>
  </si>
  <si>
    <t>Suad Thrift</t>
  </si>
  <si>
    <t>replaced asset 155</t>
  </si>
  <si>
    <t>Defunct out of date</t>
  </si>
  <si>
    <t>Handed responsibility to Fam Hist 1</t>
  </si>
  <si>
    <t>Alan Robson</t>
  </si>
  <si>
    <t>103 to 112</t>
  </si>
  <si>
    <t>5 Bridge Tables (incl assets 186 to 189)</t>
  </si>
  <si>
    <t>damaged replaced</t>
  </si>
  <si>
    <t>4 broken Bridge tables (0102, 0108, 0109, 0110 disposed of)</t>
  </si>
  <si>
    <t>102, 108, 109, 110</t>
  </si>
  <si>
    <t>7 x Bridge tables (0103,4,5,6,7,11,12)</t>
  </si>
  <si>
    <t>Bridge card Table</t>
  </si>
  <si>
    <t>David Tivey</t>
  </si>
  <si>
    <t>Under review by S&amp;T group</t>
  </si>
  <si>
    <t>Sony: VGNNS20J/S 5004772 with bag</t>
  </si>
  <si>
    <t>John Williams</t>
  </si>
  <si>
    <t>1 x bridge table</t>
  </si>
  <si>
    <t>Edward Dowson</t>
  </si>
  <si>
    <t>replaced by asset 202/3 - disposed of</t>
  </si>
  <si>
    <t>Non magnetic white board</t>
  </si>
  <si>
    <t>Megabox amplifier with cables</t>
  </si>
  <si>
    <t>Bridge boards</t>
  </si>
  <si>
    <t>K Harding</t>
  </si>
  <si>
    <t>Mel McMahon</t>
  </si>
  <si>
    <t>Asset Manager</t>
  </si>
  <si>
    <t>Defunct - disposed of</t>
  </si>
  <si>
    <t>Failed - defunct - disposed of</t>
  </si>
  <si>
    <t>220-234</t>
  </si>
  <si>
    <t>Android tablets</t>
  </si>
  <si>
    <t>Tablet</t>
  </si>
  <si>
    <t>Jean Babb</t>
  </si>
  <si>
    <t>Used by Bridge Duplicate</t>
  </si>
  <si>
    <t>HP Laptop</t>
  </si>
  <si>
    <t>Used by several goups</t>
  </si>
  <si>
    <t>upstairs cupboard</t>
  </si>
  <si>
    <t>HDMI to VGA converter</t>
  </si>
  <si>
    <t>used with 235</t>
  </si>
  <si>
    <t>DVD player</t>
  </si>
  <si>
    <t>AV lead</t>
  </si>
  <si>
    <t>used with 243</t>
  </si>
  <si>
    <t>Projector stand</t>
  </si>
  <si>
    <t>AV equipment</t>
  </si>
  <si>
    <t>downstairs cupboard</t>
  </si>
  <si>
    <t>Projector  screen</t>
  </si>
  <si>
    <t>Card table</t>
  </si>
  <si>
    <t>Cupboard stored at Chineham. Taken to tip</t>
  </si>
  <si>
    <t>Mixer/Amp;lifier</t>
  </si>
  <si>
    <t>Subxero SZ - Pmix 6</t>
  </si>
  <si>
    <t>UHF ,Mic</t>
  </si>
  <si>
    <t>2 VHF Mics</t>
  </si>
  <si>
    <t>2 Speakers and cables</t>
  </si>
  <si>
    <t>Rod Marshall</t>
  </si>
  <si>
    <t>Richard Field</t>
  </si>
  <si>
    <t>Screens x 3 (S, M, L)</t>
  </si>
  <si>
    <t>Linda Wain</t>
  </si>
  <si>
    <t>Projector Stand</t>
  </si>
  <si>
    <t>N/A</t>
  </si>
  <si>
    <t>Flip Chart ???</t>
  </si>
  <si>
    <t xml:space="preserve">Rexel Style A4 Laminator  </t>
  </si>
  <si>
    <t>Used by Committee</t>
  </si>
  <si>
    <t xml:space="preserve"> Laminator  </t>
  </si>
  <si>
    <t>Projector - Viewsonic PG707W</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</si>
</sst>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quot;£&quot;#,##0.00"/>
    <numFmt numFmtId="174" formatCode="[$-809]dd\ mmmm\ yyyy"/>
    <numFmt numFmtId="175" formatCode="&quot;Yes&quot;;&quot;Yes&quot;;&quot;No&quot;"/>
    <numFmt numFmtId="176" formatCode="&quot;True&quot;;&quot;True&quot;;&quot;False&quot;"/>
    <numFmt numFmtId="177" formatCode="&quot;On&quot;;&quot;On&quot;;&quot;Off&quot;"/>
    <numFmt numFmtId="178" formatCode="[$€-2]\ #,##0.00_);[Red]\([$€-2]\ #,##0.00\)"/>
  </numFmts>
  <fonts count="51">
    <font>
      <sz val="10"/>
      <name val="Arial"/>
      <family val="0"/>
    </font>
    <font>
      <b/>
      <u val="single"/>
      <sz val="10"/>
      <name val="Arial"/>
      <family val="2"/>
    </font>
    <font>
      <sz val="8"/>
      <name val="Arial"/>
      <family val="2"/>
    </font>
    <font>
      <b/>
      <sz val="10"/>
      <name val="Arial"/>
      <family val="2"/>
    </font>
    <font>
      <sz val="9"/>
      <name val="Arial"/>
      <family val="2"/>
    </font>
    <font>
      <b/>
      <u val="single"/>
      <sz val="9"/>
      <name val="Arial"/>
      <family val="2"/>
    </font>
    <font>
      <sz val="9"/>
      <name val="Tahoma"/>
      <family val="2"/>
    </font>
    <font>
      <b/>
      <sz val="9"/>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222222"/>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14" fontId="0" fillId="0" borderId="0" xfId="0" applyNumberForma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17" fontId="4" fillId="0" borderId="10" xfId="0" applyNumberFormat="1" applyFont="1" applyBorder="1" applyAlignment="1">
      <alignment horizontal="center"/>
    </xf>
    <xf numFmtId="173" fontId="3" fillId="0" borderId="10" xfId="0" applyNumberFormat="1" applyFont="1" applyBorder="1" applyAlignment="1">
      <alignment horizontal="center"/>
    </xf>
    <xf numFmtId="173" fontId="4" fillId="0" borderId="10" xfId="0" applyNumberFormat="1" applyFont="1" applyBorder="1" applyAlignment="1">
      <alignment horizontal="center"/>
    </xf>
    <xf numFmtId="0" fontId="4" fillId="0" borderId="10" xfId="0" applyFont="1" applyBorder="1" applyAlignment="1">
      <alignment horizontal="left"/>
    </xf>
    <xf numFmtId="4" fontId="0" fillId="0" borderId="10" xfId="0" applyNumberFormat="1" applyFont="1" applyBorder="1" applyAlignment="1">
      <alignment horizontal="center"/>
    </xf>
    <xf numFmtId="3" fontId="0" fillId="0" borderId="10" xfId="0" applyNumberFormat="1" applyFont="1" applyBorder="1" applyAlignment="1">
      <alignment horizontal="center"/>
    </xf>
    <xf numFmtId="173" fontId="5" fillId="0" borderId="10"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0" fontId="0" fillId="0" borderId="10" xfId="0" applyFont="1" applyBorder="1" applyAlignment="1">
      <alignment/>
    </xf>
    <xf numFmtId="0" fontId="0" fillId="0" borderId="10" xfId="0" applyBorder="1" applyAlignment="1">
      <alignment/>
    </xf>
    <xf numFmtId="2" fontId="0" fillId="0" borderId="10" xfId="0" applyNumberFormat="1" applyBorder="1" applyAlignment="1">
      <alignment/>
    </xf>
    <xf numFmtId="0" fontId="0" fillId="0" borderId="11" xfId="0" applyFont="1" applyBorder="1" applyAlignment="1">
      <alignment/>
    </xf>
    <xf numFmtId="0" fontId="0" fillId="0" borderId="10" xfId="0" applyFont="1" applyBorder="1" applyAlignment="1">
      <alignment horizontal="center"/>
    </xf>
    <xf numFmtId="0" fontId="3" fillId="0" borderId="10" xfId="0" applyFont="1" applyBorder="1" applyAlignment="1">
      <alignment/>
    </xf>
    <xf numFmtId="2" fontId="3" fillId="0" borderId="10" xfId="0" applyNumberFormat="1" applyFont="1" applyBorder="1" applyAlignment="1">
      <alignment/>
    </xf>
    <xf numFmtId="0" fontId="0" fillId="0" borderId="0" xfId="0" applyFont="1" applyAlignment="1">
      <alignment horizontal="center" wrapText="1"/>
    </xf>
    <xf numFmtId="0" fontId="0" fillId="0" borderId="0" xfId="0" applyAlignment="1">
      <alignment wrapText="1"/>
    </xf>
    <xf numFmtId="0" fontId="0" fillId="0" borderId="0" xfId="0" applyAlignment="1">
      <alignment horizontal="left"/>
    </xf>
    <xf numFmtId="0" fontId="0" fillId="0" borderId="10" xfId="0" applyFont="1" applyBorder="1" applyAlignment="1">
      <alignment wrapText="1"/>
    </xf>
    <xf numFmtId="0" fontId="0" fillId="33" borderId="10" xfId="0" applyFont="1" applyFill="1" applyBorder="1" applyAlignment="1">
      <alignment wrapText="1"/>
    </xf>
    <xf numFmtId="0" fontId="1" fillId="0" borderId="10" xfId="0" applyFont="1" applyBorder="1" applyAlignment="1">
      <alignment/>
    </xf>
    <xf numFmtId="0" fontId="1" fillId="0" borderId="10" xfId="0" applyFont="1" applyBorder="1" applyAlignment="1">
      <alignment horizontal="center" wrapText="1"/>
    </xf>
    <xf numFmtId="0" fontId="0" fillId="34" borderId="10" xfId="0" applyFill="1" applyBorder="1" applyAlignment="1">
      <alignment horizontal="center"/>
    </xf>
    <xf numFmtId="2" fontId="0" fillId="0" borderId="10" xfId="0" applyNumberFormat="1" applyFont="1" applyBorder="1" applyAlignment="1">
      <alignment/>
    </xf>
    <xf numFmtId="14" fontId="0" fillId="33" borderId="10" xfId="0" applyNumberFormat="1" applyFill="1" applyBorder="1" applyAlignment="1">
      <alignment/>
    </xf>
    <xf numFmtId="1" fontId="0" fillId="0" borderId="10" xfId="0" applyNumberFormat="1" applyBorder="1" applyAlignment="1">
      <alignment/>
    </xf>
    <xf numFmtId="14" fontId="0" fillId="0" borderId="10" xfId="0" applyNumberFormat="1" applyBorder="1" applyAlignment="1">
      <alignment/>
    </xf>
    <xf numFmtId="0" fontId="0" fillId="34" borderId="10" xfId="0" applyFont="1" applyFill="1" applyBorder="1" applyAlignment="1">
      <alignment horizontal="center"/>
    </xf>
    <xf numFmtId="14" fontId="0" fillId="0" borderId="10" xfId="0" applyNumberFormat="1" applyFont="1" applyBorder="1" applyAlignment="1">
      <alignment/>
    </xf>
    <xf numFmtId="1" fontId="0" fillId="0" borderId="10" xfId="0" applyNumberFormat="1" applyFont="1" applyBorder="1" applyAlignment="1">
      <alignment/>
    </xf>
    <xf numFmtId="16" fontId="0" fillId="34" borderId="10" xfId="0" applyNumberFormat="1" applyFill="1" applyBorder="1" applyAlignment="1">
      <alignment horizontal="center"/>
    </xf>
    <xf numFmtId="2" fontId="0" fillId="33" borderId="10" xfId="0" applyNumberFormat="1" applyFill="1" applyBorder="1" applyAlignment="1">
      <alignment/>
    </xf>
    <xf numFmtId="2" fontId="0" fillId="33" borderId="10" xfId="0" applyNumberFormat="1" applyFont="1" applyFill="1" applyBorder="1" applyAlignment="1">
      <alignment/>
    </xf>
    <xf numFmtId="0" fontId="0" fillId="33" borderId="10" xfId="0" applyFill="1" applyBorder="1" applyAlignment="1">
      <alignment horizontal="center"/>
    </xf>
    <xf numFmtId="0" fontId="0" fillId="0" borderId="10" xfId="0" applyFont="1" applyBorder="1" applyAlignment="1">
      <alignment/>
    </xf>
    <xf numFmtId="2" fontId="0" fillId="0" borderId="10" xfId="0" applyNumberFormat="1" applyFont="1" applyBorder="1" applyAlignment="1">
      <alignment/>
    </xf>
    <xf numFmtId="14" fontId="0" fillId="0" borderId="10" xfId="0" applyNumberFormat="1" applyFont="1" applyBorder="1" applyAlignment="1">
      <alignment/>
    </xf>
    <xf numFmtId="1" fontId="0" fillId="0" borderId="10" xfId="0" applyNumberFormat="1" applyFont="1" applyBorder="1" applyAlignment="1">
      <alignment/>
    </xf>
    <xf numFmtId="0" fontId="0" fillId="0" borderId="10" xfId="0" applyFont="1" applyBorder="1" applyAlignment="1">
      <alignment wrapText="1"/>
    </xf>
    <xf numFmtId="0" fontId="0" fillId="34" borderId="10" xfId="0" applyFont="1" applyFill="1" applyBorder="1" applyAlignment="1">
      <alignment horizontal="center"/>
    </xf>
    <xf numFmtId="0" fontId="0" fillId="35" borderId="10" xfId="0" applyFill="1" applyBorder="1" applyAlignment="1">
      <alignment/>
    </xf>
    <xf numFmtId="0" fontId="0" fillId="35" borderId="10" xfId="0" applyFill="1" applyBorder="1" applyAlignment="1">
      <alignment horizontal="center"/>
    </xf>
    <xf numFmtId="2" fontId="0" fillId="35" borderId="10" xfId="0" applyNumberFormat="1" applyFill="1" applyBorder="1" applyAlignment="1">
      <alignment/>
    </xf>
    <xf numFmtId="2" fontId="0" fillId="35" borderId="10" xfId="0" applyNumberFormat="1" applyFont="1" applyFill="1" applyBorder="1" applyAlignment="1">
      <alignment/>
    </xf>
    <xf numFmtId="14" fontId="0" fillId="35" borderId="10" xfId="0" applyNumberFormat="1" applyFill="1" applyBorder="1" applyAlignment="1">
      <alignment/>
    </xf>
    <xf numFmtId="1" fontId="0" fillId="35" borderId="10" xfId="0" applyNumberFormat="1" applyFill="1" applyBorder="1" applyAlignment="1">
      <alignment/>
    </xf>
    <xf numFmtId="16" fontId="0" fillId="35" borderId="10" xfId="0" applyNumberFormat="1"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wrapText="1"/>
    </xf>
    <xf numFmtId="0" fontId="0" fillId="35" borderId="10" xfId="0" applyFill="1" applyBorder="1" applyAlignment="1">
      <alignment/>
    </xf>
    <xf numFmtId="2" fontId="0" fillId="35" borderId="10" xfId="0" applyNumberFormat="1" applyFont="1" applyFill="1" applyBorder="1" applyAlignment="1">
      <alignment/>
    </xf>
    <xf numFmtId="14" fontId="0" fillId="35" borderId="10" xfId="0" applyNumberFormat="1" applyFont="1" applyFill="1" applyBorder="1" applyAlignment="1">
      <alignment/>
    </xf>
    <xf numFmtId="1" fontId="0" fillId="35" borderId="10" xfId="0" applyNumberFormat="1" applyFont="1" applyFill="1" applyBorder="1" applyAlignment="1">
      <alignment/>
    </xf>
    <xf numFmtId="0" fontId="0" fillId="35" borderId="10" xfId="0" applyFont="1" applyFill="1" applyBorder="1" applyAlignment="1">
      <alignment shrinkToFit="1"/>
    </xf>
    <xf numFmtId="0" fontId="0" fillId="35" borderId="10" xfId="0" applyFill="1" applyBorder="1" applyAlignment="1">
      <alignment shrinkToFit="1"/>
    </xf>
    <xf numFmtId="0" fontId="0" fillId="0" borderId="10" xfId="0" applyBorder="1" applyAlignment="1">
      <alignment wrapText="1"/>
    </xf>
    <xf numFmtId="2" fontId="0" fillId="0" borderId="0" xfId="0" applyNumberFormat="1" applyAlignment="1">
      <alignment/>
    </xf>
    <xf numFmtId="0" fontId="0" fillId="0" borderId="10" xfId="0" applyFont="1" applyBorder="1" applyAlignment="1">
      <alignment/>
    </xf>
    <xf numFmtId="14" fontId="0" fillId="0" borderId="10" xfId="0" applyNumberFormat="1" applyFont="1" applyBorder="1" applyAlignment="1">
      <alignment/>
    </xf>
    <xf numFmtId="0" fontId="0" fillId="7" borderId="10" xfId="0" applyFont="1" applyFill="1" applyBorder="1" applyAlignment="1">
      <alignment horizontal="center"/>
    </xf>
    <xf numFmtId="0" fontId="0" fillId="7" borderId="10" xfId="0" applyFill="1" applyBorder="1" applyAlignment="1">
      <alignment horizontal="center"/>
    </xf>
    <xf numFmtId="14" fontId="0" fillId="7" borderId="10" xfId="0" applyNumberFormat="1" applyFill="1" applyBorder="1" applyAlignment="1">
      <alignment/>
    </xf>
    <xf numFmtId="14" fontId="0" fillId="7" borderId="10" xfId="0" applyNumberFormat="1" applyFont="1" applyFill="1" applyBorder="1" applyAlignment="1">
      <alignment/>
    </xf>
    <xf numFmtId="0" fontId="0" fillId="7" borderId="10" xfId="0" applyFont="1" applyFill="1" applyBorder="1" applyAlignment="1">
      <alignment horizontal="center"/>
    </xf>
    <xf numFmtId="16" fontId="0" fillId="7" borderId="10" xfId="0" applyNumberFormat="1" applyFill="1" applyBorder="1" applyAlignment="1">
      <alignment horizontal="center"/>
    </xf>
    <xf numFmtId="2" fontId="0" fillId="3" borderId="10" xfId="0" applyNumberFormat="1" applyFont="1" applyFill="1" applyBorder="1" applyAlignment="1">
      <alignment/>
    </xf>
    <xf numFmtId="2" fontId="0" fillId="3" borderId="10" xfId="0" applyNumberFormat="1" applyFill="1" applyBorder="1" applyAlignment="1">
      <alignment/>
    </xf>
    <xf numFmtId="0" fontId="0" fillId="3" borderId="10" xfId="0" applyFont="1" applyFill="1" applyBorder="1" applyAlignment="1">
      <alignment/>
    </xf>
    <xf numFmtId="0" fontId="0" fillId="3" borderId="10" xfId="0" applyFont="1" applyFill="1" applyBorder="1" applyAlignment="1">
      <alignment/>
    </xf>
    <xf numFmtId="0" fontId="0" fillId="7" borderId="10" xfId="0" applyFont="1" applyFill="1" applyBorder="1" applyAlignment="1">
      <alignment horizontal="center" wrapText="1"/>
    </xf>
    <xf numFmtId="0" fontId="0" fillId="4" borderId="10" xfId="0" applyFont="1" applyFill="1" applyBorder="1" applyAlignment="1">
      <alignment wrapText="1"/>
    </xf>
    <xf numFmtId="0" fontId="0" fillId="0" borderId="12" xfId="0" applyFont="1" applyBorder="1" applyAlignment="1">
      <alignment/>
    </xf>
    <xf numFmtId="0" fontId="0" fillId="7" borderId="0" xfId="0" applyFont="1" applyFill="1" applyAlignment="1">
      <alignment horizontal="center"/>
    </xf>
    <xf numFmtId="0" fontId="8" fillId="7" borderId="10" xfId="0" applyFont="1" applyFill="1" applyBorder="1" applyAlignment="1">
      <alignment horizontal="center"/>
    </xf>
    <xf numFmtId="0" fontId="8" fillId="0" borderId="10" xfId="0" applyFont="1" applyBorder="1" applyAlignment="1">
      <alignment wrapText="1"/>
    </xf>
    <xf numFmtId="0" fontId="8" fillId="0" borderId="10" xfId="0" applyFont="1" applyBorder="1" applyAlignment="1">
      <alignment/>
    </xf>
    <xf numFmtId="2" fontId="8" fillId="0" borderId="10" xfId="0" applyNumberFormat="1" applyFont="1" applyBorder="1" applyAlignment="1">
      <alignment/>
    </xf>
    <xf numFmtId="1" fontId="8" fillId="0" borderId="10" xfId="0" applyNumberFormat="1" applyFont="1" applyBorder="1" applyAlignment="1">
      <alignment/>
    </xf>
    <xf numFmtId="14" fontId="8" fillId="0" borderId="10" xfId="0" applyNumberFormat="1" applyFont="1" applyBorder="1" applyAlignment="1">
      <alignment/>
    </xf>
    <xf numFmtId="14" fontId="8" fillId="7" borderId="10" xfId="0" applyNumberFormat="1" applyFont="1" applyFill="1" applyBorder="1" applyAlignment="1">
      <alignment/>
    </xf>
    <xf numFmtId="0" fontId="8" fillId="0" borderId="0" xfId="0" applyFont="1" applyAlignment="1">
      <alignment/>
    </xf>
    <xf numFmtId="0" fontId="0" fillId="0" borderId="13" xfId="0" applyFont="1" applyBorder="1" applyAlignment="1">
      <alignment/>
    </xf>
    <xf numFmtId="2" fontId="0" fillId="0" borderId="13" xfId="0" applyNumberFormat="1" applyBorder="1" applyAlignment="1">
      <alignment/>
    </xf>
    <xf numFmtId="1" fontId="0" fillId="0" borderId="13" xfId="0" applyNumberFormat="1" applyBorder="1" applyAlignment="1">
      <alignment/>
    </xf>
    <xf numFmtId="0" fontId="0" fillId="0" borderId="13" xfId="0" applyFont="1" applyBorder="1" applyAlignment="1">
      <alignment/>
    </xf>
    <xf numFmtId="14" fontId="0" fillId="0" borderId="13" xfId="0" applyNumberFormat="1" applyFont="1" applyBorder="1" applyAlignment="1">
      <alignment/>
    </xf>
    <xf numFmtId="0" fontId="0" fillId="0" borderId="10" xfId="0" applyBorder="1" applyAlignment="1">
      <alignment horizontal="center"/>
    </xf>
    <xf numFmtId="0" fontId="0" fillId="0" borderId="14" xfId="0" applyBorder="1" applyAlignment="1">
      <alignment/>
    </xf>
    <xf numFmtId="0" fontId="0" fillId="0" borderId="14" xfId="0" applyFont="1" applyBorder="1" applyAlignment="1">
      <alignment/>
    </xf>
    <xf numFmtId="0" fontId="49" fillId="0" borderId="0" xfId="0" applyFont="1" applyAlignment="1">
      <alignment/>
    </xf>
    <xf numFmtId="2" fontId="0" fillId="0" borderId="13" xfId="0" applyNumberFormat="1" applyFont="1" applyBorder="1" applyAlignment="1">
      <alignment/>
    </xf>
    <xf numFmtId="0" fontId="0" fillId="0" borderId="15" xfId="0" applyFont="1" applyBorder="1" applyAlignment="1">
      <alignment wrapText="1"/>
    </xf>
    <xf numFmtId="0" fontId="0" fillId="0" borderId="10" xfId="0" applyFont="1" applyBorder="1" applyAlignment="1">
      <alignment wrapText="1"/>
    </xf>
    <xf numFmtId="2" fontId="0" fillId="0" borderId="16" xfId="0" applyNumberFormat="1" applyBorder="1" applyAlignment="1">
      <alignment/>
    </xf>
    <xf numFmtId="1" fontId="0" fillId="0" borderId="10" xfId="0" applyNumberFormat="1" applyFont="1" applyFill="1" applyBorder="1" applyAlignment="1">
      <alignment/>
    </xf>
    <xf numFmtId="0" fontId="0"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showGridLines="0" tabSelected="1" zoomScalePageLayoutView="0" workbookViewId="0" topLeftCell="A1">
      <pane xSplit="2" ySplit="3" topLeftCell="C23" activePane="bottomRight" state="frozen"/>
      <selection pane="topLeft" activeCell="A1" sqref="A1"/>
      <selection pane="topRight" activeCell="C1" sqref="C1"/>
      <selection pane="bottomLeft" activeCell="A4" sqref="A4"/>
      <selection pane="bottomRight" activeCell="E32" sqref="E32"/>
    </sheetView>
  </sheetViews>
  <sheetFormatPr defaultColWidth="9.140625" defaultRowHeight="12.75"/>
  <cols>
    <col min="1" max="1" width="10.140625" style="3" customWidth="1"/>
    <col min="2" max="2" width="38.421875" style="0" customWidth="1"/>
    <col min="3" max="3" width="13.140625" style="0" customWidth="1"/>
    <col min="4" max="5" width="8.421875" style="0" customWidth="1"/>
    <col min="6" max="6" width="9.421875" style="0" bestFit="1" customWidth="1"/>
    <col min="7" max="7" width="11.28125" style="0" customWidth="1"/>
    <col min="8" max="8" width="16.28125" style="0" customWidth="1"/>
    <col min="9" max="9" width="13.28125" style="0" customWidth="1"/>
    <col min="10" max="10" width="12.421875" style="0" bestFit="1" customWidth="1"/>
    <col min="11" max="11" width="19.140625" style="0" bestFit="1" customWidth="1"/>
    <col min="12" max="12" width="12.57421875" style="0" bestFit="1" customWidth="1"/>
    <col min="13" max="13" width="31.57421875" style="0" customWidth="1"/>
  </cols>
  <sheetData>
    <row r="1" spans="2:8" ht="12.75">
      <c r="B1" s="1" t="s">
        <v>33</v>
      </c>
      <c r="C1" s="1"/>
      <c r="D1" s="1"/>
      <c r="E1" s="1" t="s">
        <v>359</v>
      </c>
      <c r="G1" s="1"/>
      <c r="H1" s="2">
        <v>44012</v>
      </c>
    </row>
    <row r="2" ht="12.75"/>
    <row r="3" spans="1:13" ht="12.75">
      <c r="A3" s="31" t="s">
        <v>365</v>
      </c>
      <c r="B3" s="30" t="s">
        <v>0</v>
      </c>
      <c r="C3" s="30"/>
      <c r="D3" s="30" t="s">
        <v>301</v>
      </c>
      <c r="E3" s="30" t="s">
        <v>358</v>
      </c>
      <c r="F3" s="30" t="s">
        <v>1</v>
      </c>
      <c r="G3" s="30" t="s">
        <v>313</v>
      </c>
      <c r="H3" s="30" t="s">
        <v>298</v>
      </c>
      <c r="I3" s="30" t="s">
        <v>300</v>
      </c>
      <c r="J3" s="30" t="s">
        <v>3</v>
      </c>
      <c r="K3" s="30" t="s">
        <v>4</v>
      </c>
      <c r="L3" s="30" t="s">
        <v>9</v>
      </c>
      <c r="M3" s="19" t="s">
        <v>342</v>
      </c>
    </row>
    <row r="4" spans="1:13" ht="12.75">
      <c r="A4" s="72">
        <v>32</v>
      </c>
      <c r="B4" s="19" t="s">
        <v>17</v>
      </c>
      <c r="C4" s="19" t="s">
        <v>19</v>
      </c>
      <c r="D4" s="20">
        <f aca="true" t="shared" si="0" ref="D4:D9">+IF((I4-E4)*F4/I4&gt;0,(I4-E4)*F4/I4,0)</f>
        <v>0</v>
      </c>
      <c r="E4" s="35">
        <f>+ROUNDDOWN((H$1-H4)/365,0)</f>
        <v>10</v>
      </c>
      <c r="F4" s="20">
        <v>79</v>
      </c>
      <c r="G4" s="33" t="s">
        <v>360</v>
      </c>
      <c r="H4" s="36">
        <v>40217</v>
      </c>
      <c r="I4" s="35">
        <v>10</v>
      </c>
      <c r="J4" s="19" t="s">
        <v>19</v>
      </c>
      <c r="K4" s="18" t="s">
        <v>371</v>
      </c>
      <c r="L4" s="73">
        <v>41844</v>
      </c>
      <c r="M4" s="19" t="s">
        <v>372</v>
      </c>
    </row>
    <row r="5" spans="1:13" ht="12.75">
      <c r="A5" s="72">
        <v>169</v>
      </c>
      <c r="B5" s="18" t="s">
        <v>437</v>
      </c>
      <c r="C5" s="18" t="s">
        <v>291</v>
      </c>
      <c r="D5" s="20">
        <f t="shared" si="0"/>
        <v>0</v>
      </c>
      <c r="E5" s="35">
        <f>+ROUNDDOWN((H$1-H5)/365,0)</f>
        <v>10</v>
      </c>
      <c r="F5" s="20">
        <v>66.33</v>
      </c>
      <c r="G5" s="33" t="s">
        <v>360</v>
      </c>
      <c r="H5" s="36">
        <v>40106</v>
      </c>
      <c r="I5" s="35">
        <v>10</v>
      </c>
      <c r="J5" s="19" t="s">
        <v>6</v>
      </c>
      <c r="K5" s="18" t="s">
        <v>329</v>
      </c>
      <c r="L5" s="73">
        <v>41844</v>
      </c>
      <c r="M5" s="18" t="s">
        <v>367</v>
      </c>
    </row>
    <row r="6" spans="1:13" ht="12.75" customHeight="1">
      <c r="A6" s="71">
        <v>172</v>
      </c>
      <c r="B6" s="19" t="s">
        <v>96</v>
      </c>
      <c r="C6" s="18" t="s">
        <v>19</v>
      </c>
      <c r="D6" s="20">
        <f t="shared" si="0"/>
        <v>0</v>
      </c>
      <c r="E6" s="35">
        <f>+ROUNDDOWN((H$1-H6)/365,0)</f>
        <v>11</v>
      </c>
      <c r="F6" s="20">
        <v>25</v>
      </c>
      <c r="G6" s="33" t="s">
        <v>361</v>
      </c>
      <c r="H6" s="36">
        <v>39814</v>
      </c>
      <c r="I6" s="35">
        <v>10</v>
      </c>
      <c r="J6" s="19" t="s">
        <v>19</v>
      </c>
      <c r="K6" s="18" t="s">
        <v>397</v>
      </c>
      <c r="L6" s="73">
        <v>41844</v>
      </c>
      <c r="M6" s="19" t="s">
        <v>302</v>
      </c>
    </row>
    <row r="7" spans="1:13" ht="12.75">
      <c r="A7" s="71">
        <v>185</v>
      </c>
      <c r="B7" s="28" t="s">
        <v>386</v>
      </c>
      <c r="C7" s="18" t="s">
        <v>19</v>
      </c>
      <c r="D7" s="20">
        <f t="shared" si="0"/>
        <v>45.822</v>
      </c>
      <c r="E7" s="35">
        <f>+ROUNDDOWN(('Current Assets'!H$1-H7)/365,0)</f>
        <v>8</v>
      </c>
      <c r="F7" s="45">
        <v>229.11</v>
      </c>
      <c r="G7" s="33" t="s">
        <v>361</v>
      </c>
      <c r="H7" s="46">
        <v>40991</v>
      </c>
      <c r="I7" s="47">
        <v>10</v>
      </c>
      <c r="J7" s="19" t="s">
        <v>19</v>
      </c>
      <c r="K7" s="44" t="s">
        <v>50</v>
      </c>
      <c r="L7" s="73">
        <v>41844</v>
      </c>
      <c r="M7" s="44"/>
    </row>
    <row r="8" spans="1:13" ht="12.75">
      <c r="A8" s="71">
        <v>190</v>
      </c>
      <c r="B8" s="28" t="s">
        <v>368</v>
      </c>
      <c r="C8" s="19" t="s">
        <v>293</v>
      </c>
      <c r="D8" s="20">
        <f t="shared" si="0"/>
        <v>13.91</v>
      </c>
      <c r="E8" s="35">
        <f>+ROUNDDOWN(('Current Assets'!H$1-H8)/365,0)</f>
        <v>8</v>
      </c>
      <c r="F8" s="45">
        <v>69.55</v>
      </c>
      <c r="G8" s="33" t="s">
        <v>360</v>
      </c>
      <c r="H8" s="36">
        <v>41037</v>
      </c>
      <c r="I8" s="47">
        <v>10</v>
      </c>
      <c r="J8" s="44" t="s">
        <v>19</v>
      </c>
      <c r="K8" s="44" t="s">
        <v>271</v>
      </c>
      <c r="L8" s="73">
        <v>41844</v>
      </c>
      <c r="M8" s="44"/>
    </row>
    <row r="9" spans="1:13" ht="25.5">
      <c r="A9" s="71">
        <v>195</v>
      </c>
      <c r="B9" s="28" t="s">
        <v>369</v>
      </c>
      <c r="C9" s="19" t="s">
        <v>293</v>
      </c>
      <c r="D9" s="20">
        <f t="shared" si="0"/>
        <v>22.29</v>
      </c>
      <c r="E9" s="35">
        <f>+ROUNDDOWN(('Current Assets'!H$1-H9)/365,0)</f>
        <v>7</v>
      </c>
      <c r="F9" s="45">
        <v>74.3</v>
      </c>
      <c r="G9" s="33" t="s">
        <v>360</v>
      </c>
      <c r="H9" s="46">
        <v>41134</v>
      </c>
      <c r="I9" s="47">
        <v>10</v>
      </c>
      <c r="J9" s="44" t="s">
        <v>8</v>
      </c>
      <c r="K9" s="19" t="s">
        <v>306</v>
      </c>
      <c r="L9" s="73">
        <v>41844</v>
      </c>
      <c r="M9" s="44"/>
    </row>
    <row r="10" spans="1:13" s="92" customFormat="1" ht="12.75" customHeight="1">
      <c r="A10" s="85">
        <v>204</v>
      </c>
      <c r="B10" s="86" t="s">
        <v>323</v>
      </c>
      <c r="C10" s="87" t="s">
        <v>19</v>
      </c>
      <c r="D10" s="88">
        <f aca="true" t="shared" si="1" ref="D10:D20">+IF((I10-E10)*F10/I10&gt;0,(I10-E10)*F10/I10,0)</f>
        <v>69.65599999999999</v>
      </c>
      <c r="E10" s="89">
        <f>+ROUNDDOWN(('Current Assets'!H$1-H10)/365,0)</f>
        <v>6</v>
      </c>
      <c r="F10" s="87">
        <v>174.14</v>
      </c>
      <c r="G10" s="87" t="s">
        <v>361</v>
      </c>
      <c r="H10" s="90">
        <v>41465</v>
      </c>
      <c r="I10" s="87">
        <v>10</v>
      </c>
      <c r="J10" s="87" t="s">
        <v>19</v>
      </c>
      <c r="K10" s="87" t="s">
        <v>67</v>
      </c>
      <c r="L10" s="91">
        <v>41844</v>
      </c>
      <c r="M10" s="86" t="s">
        <v>425</v>
      </c>
    </row>
    <row r="11" spans="1:13" ht="12.75">
      <c r="A11" s="75">
        <v>210</v>
      </c>
      <c r="B11" s="82" t="s">
        <v>331</v>
      </c>
      <c r="C11" s="18" t="s">
        <v>293</v>
      </c>
      <c r="D11" s="20">
        <f t="shared" si="1"/>
        <v>14</v>
      </c>
      <c r="E11" s="35">
        <f>+ROUNDDOWN(('Current Assets'!H$1-H11)/365,0)</f>
        <v>6</v>
      </c>
      <c r="F11" s="45">
        <v>35</v>
      </c>
      <c r="G11" s="18" t="s">
        <v>360</v>
      </c>
      <c r="H11" s="46">
        <v>41739</v>
      </c>
      <c r="I11" s="44">
        <v>10</v>
      </c>
      <c r="J11" s="18" t="s">
        <v>333</v>
      </c>
      <c r="K11" s="18" t="s">
        <v>334</v>
      </c>
      <c r="L11" s="74">
        <v>41844</v>
      </c>
      <c r="M11" s="19" t="s">
        <v>370</v>
      </c>
    </row>
    <row r="12" spans="1:13" ht="12.75">
      <c r="A12" s="75">
        <v>211</v>
      </c>
      <c r="B12" s="82" t="s">
        <v>391</v>
      </c>
      <c r="C12" s="18" t="s">
        <v>293</v>
      </c>
      <c r="D12" s="20">
        <f t="shared" si="1"/>
        <v>16</v>
      </c>
      <c r="E12" s="35">
        <f>+ROUNDDOWN(('Current Assets'!H$1-H12)/365,0)</f>
        <v>5</v>
      </c>
      <c r="F12" s="45">
        <v>32</v>
      </c>
      <c r="G12" s="18" t="s">
        <v>361</v>
      </c>
      <c r="H12" s="46">
        <v>41835</v>
      </c>
      <c r="I12" s="44">
        <v>10</v>
      </c>
      <c r="J12" s="18" t="s">
        <v>19</v>
      </c>
      <c r="K12" s="18" t="s">
        <v>50</v>
      </c>
      <c r="L12" s="74">
        <v>41844</v>
      </c>
      <c r="M12" s="19"/>
    </row>
    <row r="13" spans="1:13" ht="12.75">
      <c r="A13" s="75">
        <v>212</v>
      </c>
      <c r="B13" s="82" t="s">
        <v>391</v>
      </c>
      <c r="C13" s="18" t="s">
        <v>293</v>
      </c>
      <c r="D13" s="20">
        <f t="shared" si="1"/>
        <v>16</v>
      </c>
      <c r="E13" s="35">
        <f>+ROUNDDOWN(('Current Assets'!H$1-H13)/365,0)</f>
        <v>5</v>
      </c>
      <c r="F13" s="45">
        <v>32</v>
      </c>
      <c r="G13" s="18" t="s">
        <v>361</v>
      </c>
      <c r="H13" s="46">
        <v>41835</v>
      </c>
      <c r="I13" s="44">
        <v>10</v>
      </c>
      <c r="J13" s="18" t="s">
        <v>19</v>
      </c>
      <c r="K13" s="18" t="s">
        <v>50</v>
      </c>
      <c r="L13" s="74">
        <v>41844</v>
      </c>
      <c r="M13" s="19"/>
    </row>
    <row r="14" spans="1:13" ht="12.75">
      <c r="A14" s="75">
        <v>213</v>
      </c>
      <c r="B14" s="82" t="s">
        <v>391</v>
      </c>
      <c r="C14" s="18" t="s">
        <v>293</v>
      </c>
      <c r="D14" s="20">
        <f t="shared" si="1"/>
        <v>16</v>
      </c>
      <c r="E14" s="35">
        <f>+ROUNDDOWN(('Current Assets'!H$1-H14)/365,0)</f>
        <v>5</v>
      </c>
      <c r="F14" s="45">
        <v>32</v>
      </c>
      <c r="G14" s="18" t="s">
        <v>361</v>
      </c>
      <c r="H14" s="46">
        <v>41835</v>
      </c>
      <c r="I14" s="44">
        <v>10</v>
      </c>
      <c r="J14" s="18" t="s">
        <v>19</v>
      </c>
      <c r="K14" s="18" t="s">
        <v>50</v>
      </c>
      <c r="L14" s="74">
        <v>41844</v>
      </c>
      <c r="M14" s="19"/>
    </row>
    <row r="15" spans="1:13" ht="12.75">
      <c r="A15" s="75">
        <v>214</v>
      </c>
      <c r="B15" s="82" t="s">
        <v>391</v>
      </c>
      <c r="C15" s="18" t="s">
        <v>293</v>
      </c>
      <c r="D15" s="20">
        <f t="shared" si="1"/>
        <v>16</v>
      </c>
      <c r="E15" s="35">
        <f>+ROUNDDOWN(('Current Assets'!H$1-H15)/365,0)</f>
        <v>5</v>
      </c>
      <c r="F15" s="45">
        <v>32</v>
      </c>
      <c r="G15" s="18" t="s">
        <v>361</v>
      </c>
      <c r="H15" s="46">
        <v>41835</v>
      </c>
      <c r="I15" s="44">
        <v>10</v>
      </c>
      <c r="J15" s="18" t="s">
        <v>19</v>
      </c>
      <c r="K15" s="18" t="s">
        <v>50</v>
      </c>
      <c r="L15" s="74">
        <v>41844</v>
      </c>
      <c r="M15" s="19"/>
    </row>
    <row r="16" spans="1:13" ht="12.75">
      <c r="A16" s="75">
        <v>215</v>
      </c>
      <c r="B16" s="82" t="s">
        <v>391</v>
      </c>
      <c r="C16" s="18" t="s">
        <v>293</v>
      </c>
      <c r="D16" s="20">
        <f t="shared" si="1"/>
        <v>16</v>
      </c>
      <c r="E16" s="35">
        <f>+ROUNDDOWN(('Current Assets'!H$1-H16)/365,0)</f>
        <v>5</v>
      </c>
      <c r="F16" s="45">
        <v>32</v>
      </c>
      <c r="G16" s="18" t="s">
        <v>361</v>
      </c>
      <c r="H16" s="46">
        <v>41835</v>
      </c>
      <c r="I16" s="44">
        <v>10</v>
      </c>
      <c r="J16" s="18" t="s">
        <v>19</v>
      </c>
      <c r="K16" s="18" t="s">
        <v>50</v>
      </c>
      <c r="L16" s="74">
        <v>41844</v>
      </c>
      <c r="M16" s="19"/>
    </row>
    <row r="17" spans="1:13" ht="27" customHeight="1">
      <c r="A17" s="75">
        <v>217</v>
      </c>
      <c r="B17" s="82" t="s">
        <v>339</v>
      </c>
      <c r="C17" s="18" t="s">
        <v>293</v>
      </c>
      <c r="D17" s="20">
        <f t="shared" si="1"/>
        <v>270</v>
      </c>
      <c r="E17" s="35">
        <f>+ROUNDDOWN(('Current Assets'!H$1-H17)/365,0)</f>
        <v>5</v>
      </c>
      <c r="F17" s="33">
        <v>540</v>
      </c>
      <c r="G17" s="18" t="s">
        <v>309</v>
      </c>
      <c r="H17" s="46">
        <v>41831</v>
      </c>
      <c r="I17" s="44">
        <v>10</v>
      </c>
      <c r="J17" s="18" t="s">
        <v>8</v>
      </c>
      <c r="K17" s="18" t="s">
        <v>402</v>
      </c>
      <c r="L17" s="74">
        <v>42144</v>
      </c>
      <c r="M17" s="28" t="s">
        <v>338</v>
      </c>
    </row>
    <row r="18" spans="1:13" ht="12.75" customHeight="1">
      <c r="A18" s="75">
        <v>218</v>
      </c>
      <c r="B18" s="82" t="s">
        <v>399</v>
      </c>
      <c r="C18" s="18" t="s">
        <v>293</v>
      </c>
      <c r="D18" s="20">
        <f t="shared" si="1"/>
        <v>31.589999999999996</v>
      </c>
      <c r="E18" s="35">
        <f>+ROUNDDOWN(('Current Assets'!H$1-H18)/365,0)</f>
        <v>5</v>
      </c>
      <c r="F18" s="45">
        <v>63.18</v>
      </c>
      <c r="G18" s="33" t="s">
        <v>360</v>
      </c>
      <c r="H18" s="46">
        <v>41949</v>
      </c>
      <c r="I18" s="44">
        <v>10</v>
      </c>
      <c r="J18" s="18" t="s">
        <v>8</v>
      </c>
      <c r="K18" s="18" t="s">
        <v>431</v>
      </c>
      <c r="L18" s="74">
        <v>44367</v>
      </c>
      <c r="M18" s="19"/>
    </row>
    <row r="19" spans="1:13" ht="12.75" customHeight="1">
      <c r="A19" s="75">
        <v>219</v>
      </c>
      <c r="B19" s="82" t="s">
        <v>400</v>
      </c>
      <c r="C19" s="18" t="s">
        <v>292</v>
      </c>
      <c r="D19" s="20">
        <f t="shared" si="1"/>
        <v>0</v>
      </c>
      <c r="E19" s="35">
        <f>+ROUNDDOWN(('Current Assets'!H$1-H19)/365,0)</f>
        <v>5</v>
      </c>
      <c r="F19" s="45">
        <v>139.99</v>
      </c>
      <c r="G19" s="18" t="s">
        <v>309</v>
      </c>
      <c r="H19" s="46">
        <v>42089</v>
      </c>
      <c r="I19" s="44">
        <v>5</v>
      </c>
      <c r="J19" s="18" t="s">
        <v>19</v>
      </c>
      <c r="K19" s="18" t="s">
        <v>41</v>
      </c>
      <c r="L19" s="74">
        <v>42144</v>
      </c>
      <c r="M19" s="19"/>
    </row>
    <row r="20" spans="1:13" ht="12.75" customHeight="1">
      <c r="A20" s="75">
        <v>220</v>
      </c>
      <c r="B20" s="82" t="s">
        <v>401</v>
      </c>
      <c r="C20" s="18" t="s">
        <v>293</v>
      </c>
      <c r="D20" s="20">
        <f t="shared" si="1"/>
        <v>35.41</v>
      </c>
      <c r="E20" s="35">
        <f>+ROUNDDOWN(('Current Assets'!H$1-H20)/365,0)</f>
        <v>5</v>
      </c>
      <c r="F20" s="45">
        <v>70.82</v>
      </c>
      <c r="G20" s="33" t="s">
        <v>360</v>
      </c>
      <c r="H20" s="46">
        <v>42078</v>
      </c>
      <c r="I20" s="44">
        <v>10</v>
      </c>
      <c r="J20" s="18" t="s">
        <v>19</v>
      </c>
      <c r="K20" s="18" t="s">
        <v>50</v>
      </c>
      <c r="L20" s="74">
        <v>42144</v>
      </c>
      <c r="M20" s="19"/>
    </row>
    <row r="21" spans="1:13" ht="12.75" customHeight="1">
      <c r="A21" s="75" t="s">
        <v>407</v>
      </c>
      <c r="B21" s="82" t="s">
        <v>408</v>
      </c>
      <c r="C21" s="18" t="s">
        <v>293</v>
      </c>
      <c r="D21" s="20">
        <f aca="true" t="shared" si="2" ref="D21:D31">+IF((I21-E21)*F21/I21&gt;0,(I21-E21)*F21/I21,0)</f>
        <v>140</v>
      </c>
      <c r="E21" s="35">
        <f>+ROUNDDOWN(('Current Assets'!H$1-H21)/365,0)</f>
        <v>3</v>
      </c>
      <c r="F21" s="45">
        <v>350</v>
      </c>
      <c r="G21" s="18" t="s">
        <v>409</v>
      </c>
      <c r="H21" s="46">
        <v>42614</v>
      </c>
      <c r="I21" s="44">
        <v>5</v>
      </c>
      <c r="J21" s="18" t="s">
        <v>19</v>
      </c>
      <c r="K21" s="18" t="s">
        <v>410</v>
      </c>
      <c r="L21" s="74">
        <v>42887</v>
      </c>
      <c r="M21" s="19" t="s">
        <v>411</v>
      </c>
    </row>
    <row r="22" spans="1:13" ht="12.75" customHeight="1">
      <c r="A22" s="75">
        <v>241</v>
      </c>
      <c r="B22" s="82" t="s">
        <v>412</v>
      </c>
      <c r="C22" s="18" t="s">
        <v>19</v>
      </c>
      <c r="D22" s="20">
        <f t="shared" si="2"/>
        <v>329.928</v>
      </c>
      <c r="E22" s="35">
        <f>+ROUNDDOWN(('Current Assets'!H$1-H22)/365,0)</f>
        <v>2</v>
      </c>
      <c r="F22" s="45">
        <v>549.88</v>
      </c>
      <c r="G22" s="33" t="s">
        <v>310</v>
      </c>
      <c r="H22" s="46">
        <v>43052</v>
      </c>
      <c r="I22" s="44">
        <v>5</v>
      </c>
      <c r="J22" s="18" t="s">
        <v>19</v>
      </c>
      <c r="K22" s="21" t="s">
        <v>414</v>
      </c>
      <c r="L22" s="36">
        <v>43861</v>
      </c>
      <c r="M22" s="99" t="s">
        <v>413</v>
      </c>
    </row>
    <row r="23" spans="1:13" ht="12.75" customHeight="1">
      <c r="A23" s="75">
        <v>242</v>
      </c>
      <c r="B23" s="82" t="s">
        <v>415</v>
      </c>
      <c r="C23" s="18" t="s">
        <v>19</v>
      </c>
      <c r="D23" s="20">
        <f t="shared" si="2"/>
        <v>29.994</v>
      </c>
      <c r="E23" s="35">
        <f>+ROUNDDOWN(('Current Assets'!H$1-H23)/365,0)</f>
        <v>2</v>
      </c>
      <c r="F23" s="45">
        <v>49.99</v>
      </c>
      <c r="G23" s="33" t="s">
        <v>310</v>
      </c>
      <c r="H23" s="46">
        <v>43052</v>
      </c>
      <c r="I23" s="44">
        <v>5</v>
      </c>
      <c r="J23" s="18" t="s">
        <v>19</v>
      </c>
      <c r="K23" s="21" t="s">
        <v>414</v>
      </c>
      <c r="L23" s="36">
        <v>43861</v>
      </c>
      <c r="M23" s="99" t="s">
        <v>416</v>
      </c>
    </row>
    <row r="24" spans="1:13" ht="12.75" customHeight="1">
      <c r="A24" s="75">
        <v>243</v>
      </c>
      <c r="B24" s="82" t="s">
        <v>417</v>
      </c>
      <c r="C24" s="18" t="s">
        <v>19</v>
      </c>
      <c r="D24" s="20">
        <f t="shared" si="2"/>
        <v>14.988</v>
      </c>
      <c r="E24" s="35">
        <f>+ROUNDDOWN(('Current Assets'!H$1-H24)/365,0)</f>
        <v>2</v>
      </c>
      <c r="F24" s="45">
        <v>24.98</v>
      </c>
      <c r="G24" s="33" t="s">
        <v>421</v>
      </c>
      <c r="H24" s="46">
        <v>43179</v>
      </c>
      <c r="I24" s="44">
        <v>5</v>
      </c>
      <c r="J24" s="18" t="s">
        <v>19</v>
      </c>
      <c r="K24" s="21" t="s">
        <v>414</v>
      </c>
      <c r="L24" s="36">
        <v>43861</v>
      </c>
      <c r="M24" s="99"/>
    </row>
    <row r="25" spans="1:13" ht="12.75" customHeight="1">
      <c r="A25" s="75">
        <v>244</v>
      </c>
      <c r="B25" s="82" t="s">
        <v>418</v>
      </c>
      <c r="C25" s="18" t="s">
        <v>19</v>
      </c>
      <c r="D25" s="20">
        <f t="shared" si="2"/>
        <v>6.294</v>
      </c>
      <c r="E25" s="35">
        <f>+ROUNDDOWN(('Current Assets'!H$1-H25)/365,0)</f>
        <v>2</v>
      </c>
      <c r="F25" s="45">
        <v>10.49</v>
      </c>
      <c r="G25" s="33" t="s">
        <v>421</v>
      </c>
      <c r="H25" s="46">
        <v>43179</v>
      </c>
      <c r="I25" s="44">
        <v>5</v>
      </c>
      <c r="J25" s="18" t="s">
        <v>19</v>
      </c>
      <c r="K25" s="21" t="s">
        <v>414</v>
      </c>
      <c r="L25" s="36">
        <v>43861</v>
      </c>
      <c r="M25" s="99" t="s">
        <v>419</v>
      </c>
    </row>
    <row r="26" spans="1:13" ht="12.75" customHeight="1">
      <c r="A26" s="75">
        <v>245</v>
      </c>
      <c r="B26" s="82" t="s">
        <v>420</v>
      </c>
      <c r="C26" s="18" t="s">
        <v>19</v>
      </c>
      <c r="D26" s="20">
        <f t="shared" si="2"/>
        <v>15.991999999999999</v>
      </c>
      <c r="E26" s="35">
        <f>+ROUNDDOWN(('Current Assets'!H$1-H26)/365,0)</f>
        <v>2</v>
      </c>
      <c r="F26" s="45">
        <v>19.99</v>
      </c>
      <c r="G26" s="33" t="s">
        <v>421</v>
      </c>
      <c r="H26" s="46">
        <v>43179</v>
      </c>
      <c r="I26" s="44">
        <v>10</v>
      </c>
      <c r="J26" s="19" t="s">
        <v>6</v>
      </c>
      <c r="K26" s="21" t="s">
        <v>422</v>
      </c>
      <c r="L26" s="36">
        <v>43861</v>
      </c>
      <c r="M26" s="99"/>
    </row>
    <row r="27" spans="1:13" ht="12.75" customHeight="1">
      <c r="A27" s="75">
        <v>246</v>
      </c>
      <c r="B27" s="82" t="s">
        <v>423</v>
      </c>
      <c r="C27" s="18" t="s">
        <v>19</v>
      </c>
      <c r="D27" s="20">
        <f t="shared" si="2"/>
        <v>71.99199999999999</v>
      </c>
      <c r="E27" s="35">
        <f>+ROUNDDOWN(('Current Assets'!H$1-H27)/365,0)</f>
        <v>2</v>
      </c>
      <c r="F27" s="45">
        <v>89.99</v>
      </c>
      <c r="G27" s="33" t="s">
        <v>421</v>
      </c>
      <c r="H27" s="46">
        <v>43179</v>
      </c>
      <c r="I27" s="44">
        <v>10</v>
      </c>
      <c r="J27" s="19" t="s">
        <v>6</v>
      </c>
      <c r="K27" s="21" t="s">
        <v>422</v>
      </c>
      <c r="L27" s="36">
        <v>43861</v>
      </c>
      <c r="M27" s="99"/>
    </row>
    <row r="28" spans="1:13" ht="12.75" customHeight="1">
      <c r="A28" s="75">
        <v>247</v>
      </c>
      <c r="B28" s="82" t="s">
        <v>424</v>
      </c>
      <c r="C28" s="18" t="s">
        <v>19</v>
      </c>
      <c r="D28" s="20">
        <f t="shared" si="2"/>
        <v>42.3</v>
      </c>
      <c r="E28" s="35">
        <f>+ROUNDDOWN(('Current Assets'!H$1-H28)/365,0)</f>
        <v>1</v>
      </c>
      <c r="F28" s="45">
        <v>47</v>
      </c>
      <c r="G28" s="33" t="s">
        <v>361</v>
      </c>
      <c r="H28" s="46">
        <v>43413</v>
      </c>
      <c r="I28" s="44">
        <v>10</v>
      </c>
      <c r="J28" s="18" t="s">
        <v>19</v>
      </c>
      <c r="K28" s="21"/>
      <c r="L28" s="74"/>
      <c r="M28" s="99"/>
    </row>
    <row r="29" spans="1:13" ht="12.75" customHeight="1">
      <c r="A29" s="75">
        <v>248</v>
      </c>
      <c r="B29" s="82" t="s">
        <v>424</v>
      </c>
      <c r="C29" s="18" t="s">
        <v>19</v>
      </c>
      <c r="D29" s="20">
        <f t="shared" si="2"/>
        <v>42.3</v>
      </c>
      <c r="E29" s="35">
        <f>+ROUNDDOWN(('Current Assets'!H$1-H29)/365,0)</f>
        <v>1</v>
      </c>
      <c r="F29" s="45">
        <v>47</v>
      </c>
      <c r="G29" s="33" t="s">
        <v>361</v>
      </c>
      <c r="H29" s="46">
        <v>43414</v>
      </c>
      <c r="I29" s="44">
        <v>10</v>
      </c>
      <c r="J29" s="18" t="s">
        <v>19</v>
      </c>
      <c r="K29" s="21"/>
      <c r="L29" s="74"/>
      <c r="M29" s="99"/>
    </row>
    <row r="30" spans="1:13" ht="12.75" customHeight="1">
      <c r="A30" s="75">
        <v>249</v>
      </c>
      <c r="B30" s="82" t="s">
        <v>424</v>
      </c>
      <c r="C30" s="18" t="s">
        <v>19</v>
      </c>
      <c r="D30" s="20">
        <f t="shared" si="2"/>
        <v>42.3</v>
      </c>
      <c r="E30" s="35">
        <f>+ROUNDDOWN(('Current Assets'!H$1-H30)/365,0)</f>
        <v>1</v>
      </c>
      <c r="F30" s="45">
        <v>47</v>
      </c>
      <c r="G30" s="33" t="s">
        <v>361</v>
      </c>
      <c r="H30" s="46">
        <v>43415</v>
      </c>
      <c r="I30" s="44">
        <v>10</v>
      </c>
      <c r="J30" s="18" t="s">
        <v>19</v>
      </c>
      <c r="K30" s="21"/>
      <c r="L30" s="74"/>
      <c r="M30" s="99"/>
    </row>
    <row r="31" spans="1:13" ht="12.75" customHeight="1">
      <c r="A31" s="84">
        <v>250</v>
      </c>
      <c r="B31" s="28" t="s">
        <v>323</v>
      </c>
      <c r="C31" s="93" t="s">
        <v>19</v>
      </c>
      <c r="D31" s="94">
        <f t="shared" si="2"/>
        <v>113.4</v>
      </c>
      <c r="E31" s="95">
        <f>+ROUNDDOWN(('Current Assets'!H$1-H31)/365,0)</f>
        <v>1</v>
      </c>
      <c r="F31" s="96">
        <v>126</v>
      </c>
      <c r="G31" s="93" t="s">
        <v>361</v>
      </c>
      <c r="H31" s="97">
        <v>43409</v>
      </c>
      <c r="I31" s="96">
        <v>10</v>
      </c>
      <c r="J31" s="93" t="s">
        <v>19</v>
      </c>
      <c r="K31" s="18"/>
      <c r="L31" s="74"/>
      <c r="M31" s="19"/>
    </row>
    <row r="32" spans="1:13" ht="12.75" customHeight="1">
      <c r="A32" s="75">
        <v>251</v>
      </c>
      <c r="B32" s="101" t="s">
        <v>441</v>
      </c>
      <c r="C32" s="18" t="s">
        <v>292</v>
      </c>
      <c r="D32" s="102" t="s">
        <v>436</v>
      </c>
      <c r="E32" s="102" t="s">
        <v>436</v>
      </c>
      <c r="F32" s="102">
        <v>501.18</v>
      </c>
      <c r="G32" s="93" t="s">
        <v>65</v>
      </c>
      <c r="H32" s="36">
        <v>44611</v>
      </c>
      <c r="I32" s="102" t="s">
        <v>436</v>
      </c>
      <c r="J32" s="93" t="s">
        <v>19</v>
      </c>
      <c r="K32" s="21" t="s">
        <v>432</v>
      </c>
      <c r="L32" s="36">
        <v>44612</v>
      </c>
      <c r="M32" s="19"/>
    </row>
    <row r="33" spans="1:13" ht="12.75" customHeight="1">
      <c r="A33" s="75"/>
      <c r="B33" s="103" t="s">
        <v>433</v>
      </c>
      <c r="C33" s="18" t="s">
        <v>292</v>
      </c>
      <c r="D33" s="102" t="s">
        <v>436</v>
      </c>
      <c r="E33" s="102" t="s">
        <v>436</v>
      </c>
      <c r="F33" s="102" t="s">
        <v>436</v>
      </c>
      <c r="G33" s="93" t="s">
        <v>361</v>
      </c>
      <c r="H33" s="102" t="s">
        <v>436</v>
      </c>
      <c r="I33" s="102" t="s">
        <v>436</v>
      </c>
      <c r="J33" s="18" t="s">
        <v>8</v>
      </c>
      <c r="K33" s="18" t="s">
        <v>434</v>
      </c>
      <c r="L33" s="36">
        <v>44367</v>
      </c>
      <c r="M33" s="19"/>
    </row>
    <row r="34" spans="1:13" ht="12.75" customHeight="1">
      <c r="A34" s="75"/>
      <c r="B34" s="28" t="s">
        <v>435</v>
      </c>
      <c r="C34" s="18" t="s">
        <v>292</v>
      </c>
      <c r="D34" s="102" t="s">
        <v>436</v>
      </c>
      <c r="E34" s="102" t="s">
        <v>436</v>
      </c>
      <c r="F34" s="102" t="s">
        <v>436</v>
      </c>
      <c r="G34" s="93" t="s">
        <v>361</v>
      </c>
      <c r="H34" s="102" t="s">
        <v>436</v>
      </c>
      <c r="I34" s="102" t="s">
        <v>436</v>
      </c>
      <c r="J34" s="18" t="s">
        <v>8</v>
      </c>
      <c r="K34" s="18" t="s">
        <v>434</v>
      </c>
      <c r="L34" s="36">
        <v>44367</v>
      </c>
      <c r="M34" s="19"/>
    </row>
    <row r="35" spans="1:13" ht="12.75" customHeight="1">
      <c r="A35" s="75"/>
      <c r="B35" s="101" t="s">
        <v>65</v>
      </c>
      <c r="C35" s="18" t="s">
        <v>292</v>
      </c>
      <c r="D35" s="102" t="s">
        <v>436</v>
      </c>
      <c r="E35" s="102" t="s">
        <v>436</v>
      </c>
      <c r="F35" s="102" t="s">
        <v>436</v>
      </c>
      <c r="G35" s="93" t="s">
        <v>65</v>
      </c>
      <c r="H35" s="102" t="s">
        <v>436</v>
      </c>
      <c r="I35" s="102" t="s">
        <v>436</v>
      </c>
      <c r="J35" s="18" t="s">
        <v>8</v>
      </c>
      <c r="K35" s="18" t="s">
        <v>434</v>
      </c>
      <c r="L35" s="36">
        <v>44367</v>
      </c>
      <c r="M35" s="19"/>
    </row>
    <row r="36" spans="1:13" ht="12.75" customHeight="1">
      <c r="A36" s="98"/>
      <c r="B36" s="82" t="s">
        <v>426</v>
      </c>
      <c r="C36" s="19"/>
      <c r="D36" s="19"/>
      <c r="E36" s="19"/>
      <c r="F36" s="19"/>
      <c r="G36" s="19"/>
      <c r="H36" s="19"/>
      <c r="I36" s="19"/>
      <c r="J36" s="18" t="s">
        <v>8</v>
      </c>
      <c r="K36" s="21" t="s">
        <v>432</v>
      </c>
      <c r="L36" s="36">
        <v>44367</v>
      </c>
      <c r="M36" s="100" t="s">
        <v>427</v>
      </c>
    </row>
    <row r="37" spans="1:13" ht="12.75" customHeight="1">
      <c r="A37" s="98"/>
      <c r="B37" s="82" t="s">
        <v>428</v>
      </c>
      <c r="C37" s="19"/>
      <c r="D37" s="19"/>
      <c r="E37" s="19"/>
      <c r="F37" s="19"/>
      <c r="G37" s="19"/>
      <c r="H37" s="19"/>
      <c r="I37" s="19"/>
      <c r="J37" s="18" t="s">
        <v>8</v>
      </c>
      <c r="K37" s="21" t="s">
        <v>432</v>
      </c>
      <c r="L37" s="36">
        <v>44367</v>
      </c>
      <c r="M37" s="100"/>
    </row>
    <row r="38" spans="1:13" ht="12.75" customHeight="1">
      <c r="A38" s="98"/>
      <c r="B38" s="82" t="s">
        <v>429</v>
      </c>
      <c r="C38" s="19"/>
      <c r="D38" s="19"/>
      <c r="E38" s="19"/>
      <c r="F38" s="19"/>
      <c r="G38" s="19"/>
      <c r="H38" s="19"/>
      <c r="I38" s="19"/>
      <c r="J38" s="18" t="s">
        <v>8</v>
      </c>
      <c r="K38" s="21" t="s">
        <v>432</v>
      </c>
      <c r="L38" s="36">
        <v>44367</v>
      </c>
      <c r="M38" s="100"/>
    </row>
    <row r="39" spans="1:13" ht="12.75" customHeight="1">
      <c r="A39" s="98"/>
      <c r="B39" s="82" t="s">
        <v>430</v>
      </c>
      <c r="C39" s="19"/>
      <c r="D39" s="19"/>
      <c r="E39" s="19"/>
      <c r="F39" s="19"/>
      <c r="G39" s="19"/>
      <c r="H39" s="19"/>
      <c r="I39" s="19"/>
      <c r="J39" s="18" t="s">
        <v>8</v>
      </c>
      <c r="K39" s="21" t="s">
        <v>432</v>
      </c>
      <c r="L39" s="36">
        <v>44367</v>
      </c>
      <c r="M39" s="18"/>
    </row>
    <row r="40" spans="2:11" ht="12.75" customHeight="1">
      <c r="B40" s="5"/>
      <c r="F40" s="4"/>
      <c r="G40" s="4"/>
      <c r="H40" s="4"/>
      <c r="I40" s="4"/>
      <c r="J40" s="4"/>
      <c r="K40" s="4"/>
    </row>
    <row r="41" spans="2:6" ht="12">
      <c r="B41" t="s">
        <v>36</v>
      </c>
      <c r="D41" s="20">
        <f>SUM(D4:D30)</f>
        <v>1318.7659999999998</v>
      </c>
      <c r="E41" s="20"/>
      <c r="F41" s="20">
        <f>SUM(F4:F30)</f>
        <v>2962.7399999999993</v>
      </c>
    </row>
    <row r="44" spans="10:11" ht="12">
      <c r="J44" s="22" t="s">
        <v>315</v>
      </c>
      <c r="K44" s="22" t="s">
        <v>316</v>
      </c>
    </row>
    <row r="45" spans="1:11" ht="12">
      <c r="A45" s="25" t="s">
        <v>318</v>
      </c>
      <c r="B45" s="19" t="s">
        <v>291</v>
      </c>
      <c r="C45" s="19" t="s">
        <v>88</v>
      </c>
      <c r="D45" s="19">
        <f>+COUNTIF(C$4:C$17,B45)</f>
        <v>1</v>
      </c>
      <c r="G45" s="18" t="s">
        <v>314</v>
      </c>
      <c r="H45" s="18" t="s">
        <v>360</v>
      </c>
      <c r="I45" s="21" t="s">
        <v>88</v>
      </c>
      <c r="J45" s="19">
        <f>+COUNTIF(G$4:G$17,H45)</f>
        <v>5</v>
      </c>
      <c r="K45" s="19"/>
    </row>
    <row r="46" spans="2:11" ht="12">
      <c r="B46" s="19" t="s">
        <v>291</v>
      </c>
      <c r="C46" s="19" t="s">
        <v>294</v>
      </c>
      <c r="D46" s="20">
        <f>+SUMIF(C$4:C$17,B46,F$4:F$17)</f>
        <v>66.33</v>
      </c>
      <c r="E46" s="68"/>
      <c r="H46" s="18" t="s">
        <v>360</v>
      </c>
      <c r="I46" s="21" t="s">
        <v>294</v>
      </c>
      <c r="J46" s="20">
        <f>+SUMIF(G$4:G$17,H46,F$4:F$17)</f>
        <v>324.18</v>
      </c>
      <c r="K46" s="20">
        <f>+SUMIF(G$4:G$17,H46,D$4:D$17)</f>
        <v>50.2</v>
      </c>
    </row>
    <row r="47" spans="2:11" ht="12">
      <c r="B47" s="19" t="s">
        <v>19</v>
      </c>
      <c r="C47" s="19" t="s">
        <v>88</v>
      </c>
      <c r="D47" s="19">
        <f>+COUNTIF(C$4:C$17,B47)</f>
        <v>4</v>
      </c>
      <c r="H47" s="18" t="s">
        <v>361</v>
      </c>
      <c r="I47" s="21" t="s">
        <v>88</v>
      </c>
      <c r="J47" s="19">
        <f>+COUNTIF(G$4:G$17,H47)</f>
        <v>8</v>
      </c>
      <c r="K47" s="19"/>
    </row>
    <row r="48" spans="2:11" ht="12">
      <c r="B48" s="19" t="s">
        <v>19</v>
      </c>
      <c r="C48" s="19" t="s">
        <v>294</v>
      </c>
      <c r="D48" s="20">
        <f>+SUMIF(C$4:C$10,B48,F$4:F$17)</f>
        <v>507.25</v>
      </c>
      <c r="E48" s="68"/>
      <c r="H48" s="18" t="s">
        <v>361</v>
      </c>
      <c r="I48" s="21" t="s">
        <v>294</v>
      </c>
      <c r="J48" s="20">
        <f>+SUMIF(G$4:G$17,H48,F$4:F$17)</f>
        <v>588.25</v>
      </c>
      <c r="K48" s="20">
        <f>+SUMIF(G$4:G$17,H48,D$4:D$17)</f>
        <v>195.478</v>
      </c>
    </row>
    <row r="49" spans="2:11" ht="12">
      <c r="B49" s="19" t="s">
        <v>292</v>
      </c>
      <c r="C49" s="19" t="s">
        <v>88</v>
      </c>
      <c r="D49" s="19">
        <f>+COUNTIF(C$4:C$17,B49)</f>
        <v>0</v>
      </c>
      <c r="H49" s="18" t="s">
        <v>309</v>
      </c>
      <c r="I49" s="21" t="s">
        <v>88</v>
      </c>
      <c r="J49" s="19">
        <f>+COUNTIF(G$4:G$17,H49)</f>
        <v>1</v>
      </c>
      <c r="K49" s="19"/>
    </row>
    <row r="50" spans="2:11" ht="12">
      <c r="B50" s="19" t="s">
        <v>292</v>
      </c>
      <c r="C50" s="19" t="s">
        <v>294</v>
      </c>
      <c r="D50" s="20">
        <f>+SUMIF(C$4:C$17,B50,F$4:F$17)</f>
        <v>0</v>
      </c>
      <c r="E50" s="68"/>
      <c r="H50" s="18" t="s">
        <v>309</v>
      </c>
      <c r="I50" s="21" t="s">
        <v>294</v>
      </c>
      <c r="J50" s="20">
        <f>+SUMIF(G$4:G$17,H50,F$4:F$17)</f>
        <v>540</v>
      </c>
      <c r="K50" s="20">
        <f>+SUMIF(G$4:G$17,H50,D$4:D$17)</f>
        <v>270</v>
      </c>
    </row>
    <row r="51" spans="2:11" ht="12">
      <c r="B51" s="19" t="s">
        <v>293</v>
      </c>
      <c r="C51" s="19" t="s">
        <v>88</v>
      </c>
      <c r="D51" s="19">
        <f>+COUNTIF(C$4:C$17,B51)</f>
        <v>9</v>
      </c>
      <c r="H51" s="18" t="s">
        <v>65</v>
      </c>
      <c r="I51" s="21" t="s">
        <v>88</v>
      </c>
      <c r="J51" s="19">
        <f>+COUNTIF(G$4:G$17,H51)</f>
        <v>0</v>
      </c>
      <c r="K51" s="19"/>
    </row>
    <row r="52" spans="2:11" ht="12">
      <c r="B52" s="19" t="s">
        <v>293</v>
      </c>
      <c r="C52" s="19" t="s">
        <v>294</v>
      </c>
      <c r="D52" s="20">
        <f>+SUMIF(C$4:C$17,B52,F$4:F$17)</f>
        <v>878.85</v>
      </c>
      <c r="E52" s="68"/>
      <c r="H52" s="18" t="s">
        <v>65</v>
      </c>
      <c r="I52" s="21" t="s">
        <v>294</v>
      </c>
      <c r="J52" s="20">
        <f>+SUMIF(G$4:G$17,H52,F$4:F$17)</f>
        <v>0</v>
      </c>
      <c r="K52" s="20">
        <f>+SUMIF(G$4:G$17,H52,D$4:D$17)</f>
        <v>0</v>
      </c>
    </row>
    <row r="53" spans="3:11" ht="12">
      <c r="C53" s="16" t="s">
        <v>302</v>
      </c>
      <c r="D53" s="16" t="s">
        <v>302</v>
      </c>
      <c r="E53" s="16"/>
      <c r="H53" s="18" t="s">
        <v>310</v>
      </c>
      <c r="I53" s="21" t="s">
        <v>88</v>
      </c>
      <c r="J53" s="19">
        <f>+COUNTIF(G$4:G$17,H53)</f>
        <v>0</v>
      </c>
      <c r="K53" s="19"/>
    </row>
    <row r="54" spans="3:11" ht="12">
      <c r="C54" s="16" t="s">
        <v>302</v>
      </c>
      <c r="D54" s="17" t="s">
        <v>302</v>
      </c>
      <c r="E54" s="17"/>
      <c r="H54" s="18" t="s">
        <v>310</v>
      </c>
      <c r="I54" s="21" t="s">
        <v>294</v>
      </c>
      <c r="J54" s="20">
        <f>+SUMIF(G$4:G$17,H54,F$4:F$17)</f>
        <v>0</v>
      </c>
      <c r="K54" s="20">
        <f>+SUMIF(G$4:G$17,H54,D$4:D$17)</f>
        <v>0</v>
      </c>
    </row>
    <row r="55" spans="3:11" ht="12.75">
      <c r="C55" s="18" t="s">
        <v>296</v>
      </c>
      <c r="D55" s="19">
        <f>+D51+D49+D47+D45</f>
        <v>14</v>
      </c>
      <c r="I55" s="21" t="s">
        <v>296</v>
      </c>
      <c r="J55" s="23">
        <f>+J51+J49+J47+J45+J53</f>
        <v>14</v>
      </c>
      <c r="K55" s="23"/>
    </row>
    <row r="56" spans="3:11" ht="12.75">
      <c r="C56" s="18" t="s">
        <v>297</v>
      </c>
      <c r="D56" s="20">
        <f>+D52+D50+D48+D46</f>
        <v>1452.4299999999998</v>
      </c>
      <c r="E56" s="68"/>
      <c r="I56" s="21" t="s">
        <v>297</v>
      </c>
      <c r="J56" s="24">
        <f>+J52+J50+J48+J46+J54</f>
        <v>1452.43</v>
      </c>
      <c r="K56" s="24">
        <f>+K52+K50+K48+K46+K54</f>
        <v>515.678</v>
      </c>
    </row>
    <row r="60" spans="1:2" ht="12">
      <c r="A60" s="27"/>
      <c r="B60" s="26"/>
    </row>
    <row r="61" spans="2:11" ht="12">
      <c r="B61" t="s">
        <v>379</v>
      </c>
      <c r="J61" s="22" t="s">
        <v>315</v>
      </c>
      <c r="K61" s="22" t="s">
        <v>316</v>
      </c>
    </row>
    <row r="62" spans="1:11" ht="12">
      <c r="A62" s="25" t="s">
        <v>318</v>
      </c>
      <c r="B62" s="19" t="s">
        <v>291</v>
      </c>
      <c r="C62" s="19" t="s">
        <v>88</v>
      </c>
      <c r="D62" s="19">
        <f>+D45+'Written down assets'!D45+'defunct assets'!D26</f>
        <v>6</v>
      </c>
      <c r="G62" s="18" t="s">
        <v>314</v>
      </c>
      <c r="H62" s="18" t="s">
        <v>360</v>
      </c>
      <c r="I62" s="21" t="s">
        <v>88</v>
      </c>
      <c r="J62" s="19">
        <f>+J45+'Written down assets'!J45+'defunct assets'!J26</f>
        <v>22</v>
      </c>
      <c r="K62" s="19"/>
    </row>
    <row r="63" spans="2:11" ht="12">
      <c r="B63" s="19" t="s">
        <v>291</v>
      </c>
      <c r="C63" s="19" t="s">
        <v>294</v>
      </c>
      <c r="D63" s="19">
        <f>+D46+'Written down assets'!D46+'defunct assets'!D27</f>
        <v>919.33</v>
      </c>
      <c r="H63" s="18" t="s">
        <v>360</v>
      </c>
      <c r="I63" s="21" t="s">
        <v>294</v>
      </c>
      <c r="J63" s="19">
        <f>+J46+'Written down assets'!J46+'defunct assets'!J27</f>
        <v>1168.4099999999999</v>
      </c>
      <c r="K63" s="20">
        <f>+K46+'Written down assets'!K46+'defunct assets'!K27</f>
        <v>60.2</v>
      </c>
    </row>
    <row r="64" spans="2:11" ht="12">
      <c r="B64" s="19" t="s">
        <v>19</v>
      </c>
      <c r="C64" s="19" t="s">
        <v>88</v>
      </c>
      <c r="D64" s="19">
        <f>+D47+'Written down assets'!D47+'defunct assets'!D28</f>
        <v>11</v>
      </c>
      <c r="H64" s="18" t="s">
        <v>361</v>
      </c>
      <c r="I64" s="21" t="s">
        <v>88</v>
      </c>
      <c r="J64" s="19">
        <f>+J47+'Written down assets'!J47+'defunct assets'!J28</f>
        <v>12</v>
      </c>
      <c r="K64" s="20"/>
    </row>
    <row r="65" spans="2:11" ht="12">
      <c r="B65" s="19" t="s">
        <v>19</v>
      </c>
      <c r="C65" s="19" t="s">
        <v>294</v>
      </c>
      <c r="D65" s="19">
        <f>+D48+'Written down assets'!D48+'defunct assets'!D29</f>
        <v>1290.19</v>
      </c>
      <c r="H65" s="18" t="s">
        <v>361</v>
      </c>
      <c r="I65" s="21" t="s">
        <v>294</v>
      </c>
      <c r="J65" s="19">
        <f>+J48+'Written down assets'!J48+'defunct assets'!J29</f>
        <v>946.25</v>
      </c>
      <c r="K65" s="20">
        <f>+K48+'Written down assets'!K48+'defunct assets'!K29</f>
        <v>195.478</v>
      </c>
    </row>
    <row r="66" spans="2:11" ht="12">
      <c r="B66" s="19" t="s">
        <v>292</v>
      </c>
      <c r="C66" s="19" t="s">
        <v>88</v>
      </c>
      <c r="D66" s="19">
        <f>+D49+'Written down assets'!D49+'defunct assets'!D30</f>
        <v>9</v>
      </c>
      <c r="H66" s="18" t="s">
        <v>309</v>
      </c>
      <c r="I66" s="21" t="s">
        <v>88</v>
      </c>
      <c r="J66" s="19">
        <f>+J49+'Written down assets'!J49+'defunct assets'!J30</f>
        <v>12</v>
      </c>
      <c r="K66" s="20"/>
    </row>
    <row r="67" spans="2:11" ht="12">
      <c r="B67" s="19" t="s">
        <v>292</v>
      </c>
      <c r="C67" s="19" t="s">
        <v>294</v>
      </c>
      <c r="D67" s="19">
        <f>+D50+'Written down assets'!D50+'defunct assets'!D31</f>
        <v>2481.58</v>
      </c>
      <c r="H67" s="18" t="s">
        <v>309</v>
      </c>
      <c r="I67" s="21" t="s">
        <v>294</v>
      </c>
      <c r="J67" s="19">
        <f>+J50+'Written down assets'!J50+'defunct assets'!J31</f>
        <v>1958.94</v>
      </c>
      <c r="K67" s="20">
        <f>+K50+'Written down assets'!K50+'defunct assets'!K31</f>
        <v>270</v>
      </c>
    </row>
    <row r="68" spans="2:11" ht="12">
      <c r="B68" s="19" t="s">
        <v>293</v>
      </c>
      <c r="C68" s="19" t="s">
        <v>88</v>
      </c>
      <c r="D68" s="19">
        <f>+D51+'Written down assets'!D51+'defunct assets'!D32</f>
        <v>31</v>
      </c>
      <c r="H68" s="18" t="s">
        <v>65</v>
      </c>
      <c r="I68" s="21" t="s">
        <v>88</v>
      </c>
      <c r="J68" s="19">
        <f>+J51+'Written down assets'!J51+'defunct assets'!J32</f>
        <v>7</v>
      </c>
      <c r="K68" s="20"/>
    </row>
    <row r="69" spans="2:11" ht="12">
      <c r="B69" s="19" t="s">
        <v>293</v>
      </c>
      <c r="C69" s="19" t="s">
        <v>294</v>
      </c>
      <c r="D69" s="19">
        <f>+D52+'Written down assets'!D52+'defunct assets'!D33</f>
        <v>3910.94</v>
      </c>
      <c r="H69" s="18" t="s">
        <v>65</v>
      </c>
      <c r="I69" s="21" t="s">
        <v>294</v>
      </c>
      <c r="J69" s="19">
        <f>+J52+'Written down assets'!J52+'defunct assets'!J33</f>
        <v>1712.44</v>
      </c>
      <c r="K69" s="20">
        <f>+K52+'Written down assets'!K52+'defunct assets'!K33</f>
        <v>0</v>
      </c>
    </row>
    <row r="70" spans="3:11" ht="12">
      <c r="C70" s="16" t="s">
        <v>302</v>
      </c>
      <c r="H70" s="18" t="s">
        <v>310</v>
      </c>
      <c r="I70" s="21" t="s">
        <v>88</v>
      </c>
      <c r="J70" s="19">
        <f>+J53+'Written down assets'!J53+'defunct assets'!J34</f>
        <v>4</v>
      </c>
      <c r="K70" s="20"/>
    </row>
    <row r="71" spans="3:11" ht="12">
      <c r="C71" s="16" t="s">
        <v>302</v>
      </c>
      <c r="H71" s="18" t="s">
        <v>310</v>
      </c>
      <c r="I71" s="21" t="s">
        <v>294</v>
      </c>
      <c r="J71" s="19">
        <f>+J54+'Written down assets'!J54+'defunct assets'!J35</f>
        <v>2816</v>
      </c>
      <c r="K71" s="20">
        <f>+K54+'Written down assets'!K54+'defunct assets'!K35</f>
        <v>0</v>
      </c>
    </row>
    <row r="72" spans="3:11" ht="12">
      <c r="C72" s="18" t="s">
        <v>296</v>
      </c>
      <c r="D72" s="19">
        <f>+D55+'Written down assets'!D55+'defunct assets'!D36</f>
        <v>57</v>
      </c>
      <c r="I72" s="21" t="s">
        <v>296</v>
      </c>
      <c r="J72" s="19">
        <f>+J55+'Written down assets'!J55+'defunct assets'!J36</f>
        <v>57</v>
      </c>
      <c r="K72" s="20"/>
    </row>
    <row r="73" spans="3:11" ht="12">
      <c r="C73" s="18" t="s">
        <v>297</v>
      </c>
      <c r="D73" s="19">
        <f>+D56+'Written down assets'!D56+'defunct assets'!D37</f>
        <v>8602.04</v>
      </c>
      <c r="I73" s="21" t="s">
        <v>297</v>
      </c>
      <c r="J73" s="19">
        <f>+J56+'Written down assets'!J56+'defunct assets'!J37</f>
        <v>8602.04</v>
      </c>
      <c r="K73" s="20">
        <f>+K56+'Written down assets'!K56+'defunct assets'!K37</f>
        <v>525.678</v>
      </c>
    </row>
  </sheetData>
  <sheetProtection/>
  <printOptions gridLines="1"/>
  <pageMargins left="0.75" right="0.75" top="1" bottom="1" header="0.5" footer="0.5"/>
  <pageSetup fitToHeight="1" fitToWidth="1" horizontalDpi="300" verticalDpi="300" orientation="landscape" paperSize="9" scale="4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showGridLines="0" zoomScalePageLayoutView="0" workbookViewId="0" topLeftCell="A11">
      <pane xSplit="1" topLeftCell="B1" activePane="topRight" state="frozen"/>
      <selection pane="topLeft" activeCell="A3" sqref="A3"/>
      <selection pane="topRight" activeCell="B33" sqref="B33"/>
    </sheetView>
  </sheetViews>
  <sheetFormatPr defaultColWidth="9.140625" defaultRowHeight="12.75"/>
  <cols>
    <col min="1" max="1" width="13.140625" style="3" customWidth="1"/>
    <col min="2" max="2" width="36.8515625" style="0" customWidth="1"/>
    <col min="3" max="3" width="11.57421875" style="0" customWidth="1"/>
    <col min="4" max="4" width="8.421875" style="0" customWidth="1"/>
    <col min="5" max="5" width="8.8515625" style="0" customWidth="1"/>
    <col min="6" max="6" width="9.421875" style="0" bestFit="1" customWidth="1"/>
    <col min="7" max="7" width="11.28125" style="0" customWidth="1"/>
    <col min="8" max="8" width="13.00390625" style="0" customWidth="1"/>
    <col min="9" max="9" width="5.140625" style="0" customWidth="1"/>
    <col min="10" max="10" width="12.421875" style="0" customWidth="1"/>
    <col min="11" max="11" width="19.140625" style="0" bestFit="1" customWidth="1"/>
    <col min="12" max="12" width="12.57421875" style="0" bestFit="1" customWidth="1"/>
    <col min="13" max="13" width="69.421875" style="0" customWidth="1"/>
  </cols>
  <sheetData>
    <row r="1" spans="2:8" ht="12.75">
      <c r="B1" s="1" t="s">
        <v>33</v>
      </c>
      <c r="C1" s="1"/>
      <c r="D1" s="1"/>
      <c r="E1" s="1" t="s">
        <v>357</v>
      </c>
      <c r="G1" s="1"/>
      <c r="H1" s="2">
        <v>43251</v>
      </c>
    </row>
    <row r="2" ht="12.75"/>
    <row r="3" spans="1:13" ht="12.75">
      <c r="A3" s="31" t="s">
        <v>365</v>
      </c>
      <c r="B3" s="30" t="s">
        <v>0</v>
      </c>
      <c r="C3" s="30"/>
      <c r="D3" s="30" t="s">
        <v>301</v>
      </c>
      <c r="E3" s="30" t="s">
        <v>358</v>
      </c>
      <c r="F3" s="30" t="s">
        <v>1</v>
      </c>
      <c r="G3" s="30" t="s">
        <v>313</v>
      </c>
      <c r="H3" s="30" t="s">
        <v>298</v>
      </c>
      <c r="I3" s="30" t="s">
        <v>300</v>
      </c>
      <c r="J3" s="30" t="s">
        <v>3</v>
      </c>
      <c r="K3" s="30" t="s">
        <v>4</v>
      </c>
      <c r="L3" s="30" t="s">
        <v>9</v>
      </c>
      <c r="M3" s="19" t="s">
        <v>342</v>
      </c>
    </row>
    <row r="4" spans="1:13" ht="12.75">
      <c r="A4" s="72">
        <v>3</v>
      </c>
      <c r="B4" s="19" t="s">
        <v>17</v>
      </c>
      <c r="C4" s="18" t="s">
        <v>19</v>
      </c>
      <c r="D4" s="20">
        <f>+IF((I4-E4)*F4/I4&gt;0,(I4-E4)*F4/I4,0)</f>
        <v>0</v>
      </c>
      <c r="E4" s="35">
        <f aca="true" t="shared" si="0" ref="E4:E19">+ROUNDDOWN((H$1-H4)/365,0)</f>
        <v>12</v>
      </c>
      <c r="F4" s="20">
        <v>65</v>
      </c>
      <c r="G4" s="33" t="s">
        <v>360</v>
      </c>
      <c r="H4" s="36">
        <v>38546</v>
      </c>
      <c r="I4" s="35">
        <v>10</v>
      </c>
      <c r="J4" s="19" t="s">
        <v>8</v>
      </c>
      <c r="K4" s="19" t="s">
        <v>392</v>
      </c>
      <c r="L4" s="73">
        <v>41844</v>
      </c>
      <c r="M4" s="19" t="s">
        <v>393</v>
      </c>
    </row>
    <row r="5" spans="1:13" ht="12.75">
      <c r="A5" s="72">
        <v>17</v>
      </c>
      <c r="B5" s="18" t="s">
        <v>362</v>
      </c>
      <c r="C5" s="18" t="s">
        <v>293</v>
      </c>
      <c r="D5" s="20">
        <f>+IF((I5-E5)*F5/I5&gt;0,(I5-E5)*F5/I5,0)</f>
        <v>0</v>
      </c>
      <c r="E5" s="35">
        <f t="shared" si="0"/>
        <v>7</v>
      </c>
      <c r="F5" s="20">
        <v>99.99</v>
      </c>
      <c r="G5" s="33" t="s">
        <v>309</v>
      </c>
      <c r="H5" s="36">
        <v>40492</v>
      </c>
      <c r="I5" s="35">
        <v>5</v>
      </c>
      <c r="J5" s="19" t="s">
        <v>8</v>
      </c>
      <c r="K5" s="19" t="s">
        <v>392</v>
      </c>
      <c r="L5" s="73">
        <v>41844</v>
      </c>
      <c r="M5" s="19" t="s">
        <v>393</v>
      </c>
    </row>
    <row r="6" spans="1:13" ht="12.75">
      <c r="A6" s="72">
        <v>31</v>
      </c>
      <c r="B6" s="19" t="s">
        <v>73</v>
      </c>
      <c r="C6" s="18" t="s">
        <v>293</v>
      </c>
      <c r="D6" s="20">
        <f>+IF(+F6-(H$1-H6)*F6/I6/365&gt;0,+F6-(H$1-H6)*F6/I6/365,0)</f>
        <v>0</v>
      </c>
      <c r="E6" s="35">
        <f t="shared" si="0"/>
        <v>11</v>
      </c>
      <c r="F6" s="20">
        <v>99.99</v>
      </c>
      <c r="G6" s="33" t="s">
        <v>360</v>
      </c>
      <c r="H6" s="36">
        <v>38875</v>
      </c>
      <c r="I6" s="35">
        <v>5</v>
      </c>
      <c r="J6" s="19" t="s">
        <v>8</v>
      </c>
      <c r="K6" s="19" t="s">
        <v>41</v>
      </c>
      <c r="L6" s="73">
        <v>41844</v>
      </c>
      <c r="M6" s="19" t="s">
        <v>302</v>
      </c>
    </row>
    <row r="7" spans="1:13" ht="12.75">
      <c r="A7" s="72">
        <v>33</v>
      </c>
      <c r="B7" s="19" t="s">
        <v>43</v>
      </c>
      <c r="C7" s="18" t="s">
        <v>293</v>
      </c>
      <c r="D7" s="20">
        <f>+IF(+F7-(H$1-H7)*F7/I7/365&gt;0,+F7-(H$1-H7)*F7/I7/365,0)</f>
        <v>0</v>
      </c>
      <c r="E7" s="35">
        <f t="shared" si="0"/>
        <v>8</v>
      </c>
      <c r="F7" s="20">
        <v>169</v>
      </c>
      <c r="G7" s="33" t="s">
        <v>309</v>
      </c>
      <c r="H7" s="36">
        <v>39981</v>
      </c>
      <c r="I7" s="35">
        <v>5</v>
      </c>
      <c r="J7" s="19" t="s">
        <v>8</v>
      </c>
      <c r="K7" s="19" t="s">
        <v>404</v>
      </c>
      <c r="L7" s="73">
        <v>41844</v>
      </c>
      <c r="M7" s="19"/>
    </row>
    <row r="8" spans="1:13" ht="12.75">
      <c r="A8" s="72">
        <v>34</v>
      </c>
      <c r="B8" s="19" t="s">
        <v>53</v>
      </c>
      <c r="C8" s="18" t="s">
        <v>293</v>
      </c>
      <c r="D8" s="20">
        <f>+IF(+F8-(H$1-H8)*F8/I8/365&gt;0,+F8-(H$1-H8)*F8/I8/365,0)</f>
        <v>0</v>
      </c>
      <c r="E8" s="35">
        <f t="shared" si="0"/>
        <v>8</v>
      </c>
      <c r="F8" s="20">
        <v>99.99</v>
      </c>
      <c r="G8" s="33" t="s">
        <v>309</v>
      </c>
      <c r="H8" s="38">
        <v>40254</v>
      </c>
      <c r="I8" s="35">
        <v>5</v>
      </c>
      <c r="J8" s="19" t="s">
        <v>8</v>
      </c>
      <c r="K8" s="19" t="s">
        <v>404</v>
      </c>
      <c r="L8" s="73">
        <v>41844</v>
      </c>
      <c r="M8" s="19"/>
    </row>
    <row r="9" spans="1:13" ht="12.75">
      <c r="A9" s="72">
        <v>41</v>
      </c>
      <c r="B9" s="19" t="s">
        <v>71</v>
      </c>
      <c r="C9" s="18" t="s">
        <v>293</v>
      </c>
      <c r="D9" s="20">
        <f>+IF((I9-E9)*F9/I9&gt;0,(I9-E9)*F9/I9,0)</f>
        <v>0</v>
      </c>
      <c r="E9" s="35">
        <f t="shared" si="0"/>
        <v>7</v>
      </c>
      <c r="F9" s="20">
        <v>69.99</v>
      </c>
      <c r="G9" s="33" t="s">
        <v>309</v>
      </c>
      <c r="H9" s="36">
        <v>40681</v>
      </c>
      <c r="I9" s="35">
        <v>5</v>
      </c>
      <c r="J9" s="19" t="s">
        <v>8</v>
      </c>
      <c r="K9" s="19" t="s">
        <v>101</v>
      </c>
      <c r="L9" s="73">
        <v>41844</v>
      </c>
      <c r="M9" s="19"/>
    </row>
    <row r="10" spans="1:13" ht="12.75" customHeight="1">
      <c r="A10" s="72">
        <v>154</v>
      </c>
      <c r="B10" s="18" t="s">
        <v>65</v>
      </c>
      <c r="C10" s="18" t="s">
        <v>19</v>
      </c>
      <c r="D10" s="20">
        <f>+IF(+F10-(H$1-H10)*F10/I10/365&gt;0,+F10-(H$1-H10)*F10/I10/365,0)</f>
        <v>0</v>
      </c>
      <c r="E10" s="35">
        <f t="shared" si="0"/>
        <v>10</v>
      </c>
      <c r="F10" s="20">
        <v>0</v>
      </c>
      <c r="G10" s="33" t="s">
        <v>65</v>
      </c>
      <c r="H10" s="36">
        <v>39386</v>
      </c>
      <c r="I10" s="35">
        <v>5</v>
      </c>
      <c r="J10" s="18" t="s">
        <v>19</v>
      </c>
      <c r="K10" s="18" t="s">
        <v>404</v>
      </c>
      <c r="L10" s="73">
        <v>41844</v>
      </c>
      <c r="M10" s="19"/>
    </row>
    <row r="11" spans="1:13" ht="12.75" customHeight="1">
      <c r="A11" s="72">
        <v>168</v>
      </c>
      <c r="B11" s="19" t="s">
        <v>17</v>
      </c>
      <c r="C11" s="19" t="s">
        <v>291</v>
      </c>
      <c r="D11" s="20">
        <f>+IF(+F11-(H$1-H11)*F11/I11/365&gt;0,+F11-(H$1-H11)*F11/I11/365,0)</f>
        <v>0</v>
      </c>
      <c r="E11" s="35">
        <f t="shared" si="0"/>
        <v>13</v>
      </c>
      <c r="F11" s="20">
        <v>75</v>
      </c>
      <c r="G11" s="33" t="s">
        <v>360</v>
      </c>
      <c r="H11" s="36">
        <v>38275</v>
      </c>
      <c r="I11" s="35">
        <v>10</v>
      </c>
      <c r="J11" s="19" t="s">
        <v>6</v>
      </c>
      <c r="K11" s="18" t="s">
        <v>329</v>
      </c>
      <c r="L11" s="73">
        <v>41844</v>
      </c>
      <c r="M11" s="19"/>
    </row>
    <row r="12" spans="1:13" s="4" customFormat="1" ht="25.5">
      <c r="A12" s="71">
        <v>171</v>
      </c>
      <c r="B12" s="18" t="s">
        <v>310</v>
      </c>
      <c r="C12" s="18" t="s">
        <v>293</v>
      </c>
      <c r="D12" s="20">
        <f>+IF(+F12-(H$1-H12)*F12/I12/365&gt;0,+F12-(H$1-H12)*F12/I12/365,0)</f>
        <v>0</v>
      </c>
      <c r="E12" s="35">
        <f t="shared" si="0"/>
        <v>10</v>
      </c>
      <c r="F12" s="20">
        <v>0</v>
      </c>
      <c r="G12" s="33" t="s">
        <v>310</v>
      </c>
      <c r="H12" s="36">
        <v>39386</v>
      </c>
      <c r="I12" s="35">
        <v>5</v>
      </c>
      <c r="J12" s="19" t="s">
        <v>8</v>
      </c>
      <c r="K12" s="18" t="s">
        <v>41</v>
      </c>
      <c r="L12" s="73">
        <v>41843</v>
      </c>
      <c r="M12" s="29" t="s">
        <v>373</v>
      </c>
    </row>
    <row r="13" spans="1:13" s="4" customFormat="1" ht="12.75">
      <c r="A13" s="71">
        <v>173</v>
      </c>
      <c r="B13" s="18" t="s">
        <v>42</v>
      </c>
      <c r="C13" s="19" t="s">
        <v>291</v>
      </c>
      <c r="D13" s="20">
        <f>+IF(+F13-(H$1-H13)*F13/I13/365&gt;0,+F13-(H$1-H13)*F13/I13/365,0)</f>
        <v>0</v>
      </c>
      <c r="E13" s="35">
        <f t="shared" si="0"/>
        <v>14</v>
      </c>
      <c r="F13" s="20">
        <v>50</v>
      </c>
      <c r="G13" s="33" t="s">
        <v>361</v>
      </c>
      <c r="H13" s="36">
        <v>37838</v>
      </c>
      <c r="I13" s="35">
        <v>10</v>
      </c>
      <c r="J13" s="19" t="s">
        <v>6</v>
      </c>
      <c r="K13" s="18" t="s">
        <v>329</v>
      </c>
      <c r="L13" s="73">
        <v>41844</v>
      </c>
      <c r="M13" s="19"/>
    </row>
    <row r="14" spans="1:13" s="4" customFormat="1" ht="12.75">
      <c r="A14" s="71">
        <v>175</v>
      </c>
      <c r="B14" s="19" t="s">
        <v>65</v>
      </c>
      <c r="C14" s="18" t="s">
        <v>19</v>
      </c>
      <c r="D14" s="20">
        <f>+IF((I14-E14)*F14/I14&gt;0,(I14-E14)*F14/I14,0)</f>
        <v>0</v>
      </c>
      <c r="E14" s="35">
        <f t="shared" si="0"/>
        <v>7</v>
      </c>
      <c r="F14" s="20">
        <v>358.98</v>
      </c>
      <c r="G14" s="33" t="s">
        <v>65</v>
      </c>
      <c r="H14" s="36">
        <v>40602</v>
      </c>
      <c r="I14" s="35">
        <v>5</v>
      </c>
      <c r="J14" s="18" t="s">
        <v>19</v>
      </c>
      <c r="K14" s="19" t="s">
        <v>67</v>
      </c>
      <c r="L14" s="73">
        <v>41844</v>
      </c>
      <c r="M14" s="28" t="s">
        <v>321</v>
      </c>
    </row>
    <row r="15" spans="1:13" ht="38.25">
      <c r="A15" s="71">
        <v>176</v>
      </c>
      <c r="B15" s="48" t="s">
        <v>100</v>
      </c>
      <c r="C15" s="19" t="s">
        <v>292</v>
      </c>
      <c r="D15" s="20">
        <f>+IF(+F15-(H$1-H15)*F15/I15/365&gt;0,+F15-(H$1-H15)*F15/I15/365,0)</f>
        <v>0</v>
      </c>
      <c r="E15" s="35">
        <f t="shared" si="0"/>
        <v>6</v>
      </c>
      <c r="F15" s="77">
        <v>23.54</v>
      </c>
      <c r="G15" s="33" t="s">
        <v>360</v>
      </c>
      <c r="H15" s="46">
        <v>40806</v>
      </c>
      <c r="I15" s="47">
        <v>1</v>
      </c>
      <c r="J15" s="44" t="s">
        <v>8</v>
      </c>
      <c r="K15" s="44" t="s">
        <v>67</v>
      </c>
      <c r="L15" s="74">
        <v>41844</v>
      </c>
      <c r="M15" s="19" t="s">
        <v>355</v>
      </c>
    </row>
    <row r="16" spans="1:13" ht="12.75">
      <c r="A16" s="71">
        <v>177</v>
      </c>
      <c r="B16" s="18" t="s">
        <v>310</v>
      </c>
      <c r="C16" s="18" t="s">
        <v>292</v>
      </c>
      <c r="D16" s="20">
        <f>+IF(+F16-(H$1-H16)*F16/I16/365&gt;0,+F16-(H$1-H16)*F16/I16/365,0)</f>
        <v>0</v>
      </c>
      <c r="E16" s="35">
        <f t="shared" si="0"/>
        <v>12</v>
      </c>
      <c r="F16" s="20">
        <v>1235</v>
      </c>
      <c r="G16" s="33" t="s">
        <v>310</v>
      </c>
      <c r="H16" s="36">
        <v>38628</v>
      </c>
      <c r="I16" s="35">
        <v>5</v>
      </c>
      <c r="J16" s="19" t="s">
        <v>8</v>
      </c>
      <c r="K16" s="18" t="s">
        <v>67</v>
      </c>
      <c r="L16" s="73">
        <v>41844</v>
      </c>
      <c r="M16" s="29" t="s">
        <v>353</v>
      </c>
    </row>
    <row r="17" spans="1:13" ht="12.75">
      <c r="A17" s="71">
        <v>178</v>
      </c>
      <c r="B17" s="18" t="s">
        <v>40</v>
      </c>
      <c r="C17" s="18" t="s">
        <v>292</v>
      </c>
      <c r="D17" s="20">
        <f>+IF(+F17-(H$1-H17)*F17/I17/365&gt;0,+F17-(H$1-H17)*F17/I17/365,0)</f>
        <v>0</v>
      </c>
      <c r="E17" s="35">
        <f t="shared" si="0"/>
        <v>12</v>
      </c>
      <c r="F17" s="20">
        <v>600</v>
      </c>
      <c r="G17" s="33" t="s">
        <v>65</v>
      </c>
      <c r="H17" s="36">
        <v>38628</v>
      </c>
      <c r="I17" s="35">
        <v>5</v>
      </c>
      <c r="J17" s="19" t="s">
        <v>8</v>
      </c>
      <c r="K17" s="18" t="s">
        <v>67</v>
      </c>
      <c r="L17" s="73">
        <v>41844</v>
      </c>
      <c r="M17" s="29" t="s">
        <v>322</v>
      </c>
    </row>
    <row r="18" spans="1:13" ht="12.75">
      <c r="A18" s="72">
        <v>179</v>
      </c>
      <c r="B18" s="19" t="s">
        <v>69</v>
      </c>
      <c r="C18" s="18" t="s">
        <v>293</v>
      </c>
      <c r="D18" s="20">
        <f>+IF(+F18-(H$1-H18)*F18/I18/365&gt;0,+F18-(H$1-H18)*F18/I18/365,0)</f>
        <v>0</v>
      </c>
      <c r="E18" s="35">
        <f t="shared" si="0"/>
        <v>7</v>
      </c>
      <c r="F18" s="78">
        <v>15.31</v>
      </c>
      <c r="G18" s="33" t="s">
        <v>360</v>
      </c>
      <c r="H18" s="36">
        <v>40641</v>
      </c>
      <c r="I18" s="35">
        <v>1</v>
      </c>
      <c r="J18" s="19" t="s">
        <v>8</v>
      </c>
      <c r="K18" s="19" t="s">
        <v>404</v>
      </c>
      <c r="L18" s="73">
        <v>41844</v>
      </c>
      <c r="M18" s="19" t="s">
        <v>355</v>
      </c>
    </row>
    <row r="19" spans="1:13" ht="12.75" customHeight="1">
      <c r="A19" s="71">
        <v>181</v>
      </c>
      <c r="B19" s="48" t="s">
        <v>7</v>
      </c>
      <c r="C19" s="19" t="s">
        <v>292</v>
      </c>
      <c r="D19" s="20">
        <f>+IF(+F19-(H$1-H19)*F19/I19/365&gt;0,+F19-(H$1-H19)*F19/I19/365,0)</f>
        <v>0</v>
      </c>
      <c r="E19" s="35">
        <f t="shared" si="0"/>
        <v>8</v>
      </c>
      <c r="F19" s="77">
        <v>19.56</v>
      </c>
      <c r="G19" s="33" t="s">
        <v>360</v>
      </c>
      <c r="H19" s="46">
        <v>40029</v>
      </c>
      <c r="I19" s="47">
        <v>1</v>
      </c>
      <c r="J19" s="44" t="s">
        <v>8</v>
      </c>
      <c r="K19" s="19" t="s">
        <v>403</v>
      </c>
      <c r="L19" s="73">
        <v>41844</v>
      </c>
      <c r="M19" s="19" t="s">
        <v>355</v>
      </c>
    </row>
    <row r="20" spans="1:13" ht="12.75">
      <c r="A20" s="71">
        <v>183</v>
      </c>
      <c r="B20" s="48" t="s">
        <v>261</v>
      </c>
      <c r="C20" s="19" t="s">
        <v>293</v>
      </c>
      <c r="D20" s="20">
        <f>+IF((I20-E20)*F20/I20&gt;0,(I20-E20)*F20/I20,0)</f>
        <v>0</v>
      </c>
      <c r="E20" s="35">
        <f>+ROUNDDOWN(('Current Assets'!H$1-H20)/365,0)</f>
        <v>8</v>
      </c>
      <c r="F20" s="45">
        <v>28.04</v>
      </c>
      <c r="G20" s="33" t="s">
        <v>360</v>
      </c>
      <c r="H20" s="46">
        <v>40928</v>
      </c>
      <c r="I20" s="47">
        <v>5</v>
      </c>
      <c r="J20" s="44" t="s">
        <v>8</v>
      </c>
      <c r="K20" s="44" t="s">
        <v>262</v>
      </c>
      <c r="L20" s="73">
        <v>41844</v>
      </c>
      <c r="M20" s="44"/>
    </row>
    <row r="21" spans="1:13" ht="12.75" customHeight="1">
      <c r="A21" s="72">
        <v>184</v>
      </c>
      <c r="B21" s="19" t="s">
        <v>17</v>
      </c>
      <c r="C21" s="19" t="s">
        <v>292</v>
      </c>
      <c r="D21" s="20">
        <f>+IF(+F21-(H$1-H21)*F21/I21/365&gt;0,+F21-(H$1-H21)*F21/I21/365,0)</f>
        <v>0</v>
      </c>
      <c r="E21" s="35">
        <f>+ROUNDDOWN((H$1-H21)/365,0)</f>
        <v>9</v>
      </c>
      <c r="F21" s="78">
        <v>10</v>
      </c>
      <c r="G21" s="33" t="s">
        <v>360</v>
      </c>
      <c r="H21" s="36">
        <v>39814</v>
      </c>
      <c r="I21" s="35">
        <v>1</v>
      </c>
      <c r="J21" s="19" t="s">
        <v>8</v>
      </c>
      <c r="K21" s="19" t="s">
        <v>93</v>
      </c>
      <c r="L21" s="73">
        <v>41843</v>
      </c>
      <c r="M21" s="19" t="s">
        <v>374</v>
      </c>
    </row>
    <row r="22" spans="1:13" ht="12.75">
      <c r="A22" s="72">
        <v>205</v>
      </c>
      <c r="B22" s="28" t="s">
        <v>324</v>
      </c>
      <c r="C22" s="18" t="s">
        <v>19</v>
      </c>
      <c r="D22" s="20">
        <f>+IF(+F22-(H$1-H22)*F22/I22/365&gt;0,+F22-(H$1-H22)*F22/I22/365,0)</f>
        <v>0</v>
      </c>
      <c r="E22" s="35">
        <f>+ROUNDDOWN((H$1-H22)/365,0)</f>
        <v>4</v>
      </c>
      <c r="F22" s="79">
        <v>11.96</v>
      </c>
      <c r="G22" s="18" t="s">
        <v>360</v>
      </c>
      <c r="H22" s="38">
        <v>41465</v>
      </c>
      <c r="I22" s="44">
        <v>1</v>
      </c>
      <c r="J22" s="18" t="s">
        <v>19</v>
      </c>
      <c r="K22" s="18" t="s">
        <v>67</v>
      </c>
      <c r="L22" s="73">
        <v>41844</v>
      </c>
      <c r="M22" s="19" t="s">
        <v>346</v>
      </c>
    </row>
    <row r="23" ht="12.75" customHeight="1"/>
    <row r="24" ht="12.75" customHeight="1"/>
    <row r="25" spans="1:13" ht="12.75" customHeight="1">
      <c r="A25" s="72" t="s">
        <v>83</v>
      </c>
      <c r="B25" s="19" t="s">
        <v>82</v>
      </c>
      <c r="C25" s="18" t="s">
        <v>19</v>
      </c>
      <c r="D25" s="20">
        <f>+IF((I25-E25)*F25/I25&gt;0,(I25-E25)*F25/I25,0)</f>
        <v>0</v>
      </c>
      <c r="E25" s="35">
        <f>+ROUNDDOWN(('Current Assets'!H$1-H25)/365,0)</f>
        <v>15</v>
      </c>
      <c r="F25" s="20">
        <v>79</v>
      </c>
      <c r="G25" s="33" t="s">
        <v>360</v>
      </c>
      <c r="H25" s="36">
        <v>38420</v>
      </c>
      <c r="I25" s="35">
        <v>10</v>
      </c>
      <c r="J25" s="19" t="s">
        <v>19</v>
      </c>
      <c r="K25" s="18" t="s">
        <v>384</v>
      </c>
      <c r="L25" s="73">
        <v>41844</v>
      </c>
      <c r="M25" s="19"/>
    </row>
    <row r="26" spans="1:13" ht="25.5">
      <c r="A26" s="75" t="s">
        <v>385</v>
      </c>
      <c r="B26" s="28" t="s">
        <v>390</v>
      </c>
      <c r="C26" s="18" t="s">
        <v>19</v>
      </c>
      <c r="D26" s="20">
        <f>+IF((I26-E26)*F26/I26&gt;0,(I26-E26)*F26/I26,0)</f>
        <v>0</v>
      </c>
      <c r="E26" s="35">
        <f>+ROUNDDOWN(('Current Assets'!H$1-H26)/365,0)</f>
        <v>15</v>
      </c>
      <c r="F26" s="20">
        <f>7/11*293</f>
        <v>186.45454545454544</v>
      </c>
      <c r="G26" s="33" t="s">
        <v>361</v>
      </c>
      <c r="H26" s="36">
        <v>38465</v>
      </c>
      <c r="I26" s="35">
        <v>10</v>
      </c>
      <c r="J26" s="19" t="s">
        <v>19</v>
      </c>
      <c r="K26" s="18" t="s">
        <v>384</v>
      </c>
      <c r="L26" s="73">
        <v>41844</v>
      </c>
      <c r="M26" s="19"/>
    </row>
    <row r="27" spans="1:13" ht="12.75">
      <c r="A27" s="72" t="s">
        <v>85</v>
      </c>
      <c r="B27" s="19" t="s">
        <v>57</v>
      </c>
      <c r="C27" s="18" t="s">
        <v>19</v>
      </c>
      <c r="D27" s="20">
        <f>+IF((I27-E27)*F27/I27&gt;0,(I27-E27)*F27/I27,0)</f>
        <v>0</v>
      </c>
      <c r="E27" s="35">
        <f>+ROUNDDOWN(('Current Assets'!H$1-H27)/365,0)</f>
        <v>11</v>
      </c>
      <c r="F27" s="20">
        <v>40</v>
      </c>
      <c r="G27" s="33" t="s">
        <v>360</v>
      </c>
      <c r="H27" s="36">
        <v>39814</v>
      </c>
      <c r="I27" s="35">
        <v>5</v>
      </c>
      <c r="J27" s="19" t="s">
        <v>19</v>
      </c>
      <c r="K27" s="18" t="s">
        <v>384</v>
      </c>
      <c r="L27" s="73">
        <v>41843</v>
      </c>
      <c r="M27" s="19"/>
    </row>
    <row r="28" spans="1:13" ht="12.75">
      <c r="A28" s="72" t="s">
        <v>84</v>
      </c>
      <c r="B28" s="19" t="s">
        <v>60</v>
      </c>
      <c r="C28" s="18" t="s">
        <v>293</v>
      </c>
      <c r="D28" s="20">
        <f>+IF((I28-E28)*F28/I28&gt;0,(I28-E28)*F28/I28,0)</f>
        <v>0</v>
      </c>
      <c r="E28" s="35">
        <f>+ROUNDDOWN(('Current Assets'!H$1-H28)/365,0)</f>
        <v>10</v>
      </c>
      <c r="F28" s="78">
        <v>10</v>
      </c>
      <c r="G28" s="33" t="s">
        <v>360</v>
      </c>
      <c r="H28" s="38">
        <v>40156</v>
      </c>
      <c r="I28" s="39">
        <v>1</v>
      </c>
      <c r="J28" s="19" t="s">
        <v>8</v>
      </c>
      <c r="K28" s="18" t="s">
        <v>384</v>
      </c>
      <c r="L28" s="73">
        <v>41843</v>
      </c>
      <c r="M28" s="19"/>
    </row>
    <row r="29" spans="1:13" ht="12.75">
      <c r="A29" s="72" t="s">
        <v>91</v>
      </c>
      <c r="B29" s="19" t="s">
        <v>12</v>
      </c>
      <c r="C29" s="19" t="s">
        <v>291</v>
      </c>
      <c r="D29" s="20">
        <f>+IF(+F29-(H$1-H29)*F29/I29/365&gt;0,+F29-(H$1-H29)*F29/I29/365,0)</f>
        <v>0</v>
      </c>
      <c r="E29" s="35">
        <f>+ROUNDDOWN((H$1-H29)/365,0)</f>
        <v>14</v>
      </c>
      <c r="F29" s="20">
        <v>180</v>
      </c>
      <c r="G29" s="33" t="s">
        <v>309</v>
      </c>
      <c r="H29" s="36">
        <v>37802</v>
      </c>
      <c r="I29" s="35">
        <v>5</v>
      </c>
      <c r="J29" s="19" t="s">
        <v>6</v>
      </c>
      <c r="K29" s="18" t="s">
        <v>329</v>
      </c>
      <c r="L29" s="73">
        <v>41844</v>
      </c>
      <c r="M29" s="19"/>
    </row>
    <row r="30" spans="1:13" ht="12.75">
      <c r="A30" s="72" t="s">
        <v>92</v>
      </c>
      <c r="B30" s="19" t="s">
        <v>15</v>
      </c>
      <c r="C30" s="19" t="s">
        <v>291</v>
      </c>
      <c r="D30" s="20">
        <f>+IF(+F30-(H$1-H30)*F30/I30/365&gt;0,+F30-(H$1-H30)*F30/I30/365,0)</f>
        <v>0</v>
      </c>
      <c r="E30" s="35">
        <f>+ROUNDDOWN((H$1-H30)/365,0)</f>
        <v>13</v>
      </c>
      <c r="F30" s="20">
        <v>448</v>
      </c>
      <c r="G30" s="33" t="s">
        <v>309</v>
      </c>
      <c r="H30" s="36">
        <v>38275</v>
      </c>
      <c r="I30" s="35">
        <v>5</v>
      </c>
      <c r="J30" s="19" t="s">
        <v>6</v>
      </c>
      <c r="K30" s="18" t="s">
        <v>329</v>
      </c>
      <c r="L30" s="73">
        <v>41844</v>
      </c>
      <c r="M30" s="19"/>
    </row>
    <row r="31" spans="1:13" ht="12.75" customHeight="1">
      <c r="A31" s="75" t="s">
        <v>328</v>
      </c>
      <c r="B31" s="28" t="s">
        <v>377</v>
      </c>
      <c r="C31" s="18" t="s">
        <v>293</v>
      </c>
      <c r="D31" s="20">
        <f>+IF((I31-E31)*F31/I31&gt;0,(I31-E31)*F31/I31,0)</f>
        <v>0</v>
      </c>
      <c r="E31" s="35">
        <f>+ROUNDDOWN(('Current Assets'!H$1-H31)/365,0)</f>
        <v>6</v>
      </c>
      <c r="F31" s="80">
        <v>25</v>
      </c>
      <c r="G31" s="18" t="s">
        <v>360</v>
      </c>
      <c r="H31" s="70">
        <v>41548</v>
      </c>
      <c r="I31" s="69">
        <v>1</v>
      </c>
      <c r="J31" s="18" t="s">
        <v>8</v>
      </c>
      <c r="K31" s="18" t="s">
        <v>375</v>
      </c>
      <c r="L31" s="73">
        <v>41844</v>
      </c>
      <c r="M31" s="19"/>
    </row>
    <row r="32" spans="1:13" ht="12.75" customHeight="1">
      <c r="A32" s="72" t="s">
        <v>87</v>
      </c>
      <c r="B32" s="19" t="s">
        <v>30</v>
      </c>
      <c r="C32" s="18" t="s">
        <v>292</v>
      </c>
      <c r="D32" s="20">
        <f>+IF(+F32-('defunct assets'!H$1-H32)*F32/I32/365&gt;0,+F32-('defunct assets'!H$1-H32)*F32/I32/365,0)</f>
        <v>0</v>
      </c>
      <c r="E32" s="35">
        <f>+ROUNDDOWN(('defunct assets'!H$1-H32)/365,0)</f>
        <v>10</v>
      </c>
      <c r="F32" s="20">
        <v>34.48</v>
      </c>
      <c r="G32" s="33" t="s">
        <v>360</v>
      </c>
      <c r="H32" s="36">
        <v>39314</v>
      </c>
      <c r="I32" s="35">
        <v>5</v>
      </c>
      <c r="J32" s="18" t="s">
        <v>8</v>
      </c>
      <c r="K32" s="18" t="s">
        <v>67</v>
      </c>
      <c r="L32" s="73">
        <v>41844</v>
      </c>
      <c r="M32" s="18" t="s">
        <v>378</v>
      </c>
    </row>
    <row r="33" spans="1:13" ht="12.75" customHeight="1">
      <c r="A33" s="71">
        <v>200</v>
      </c>
      <c r="B33" s="104" t="s">
        <v>281</v>
      </c>
      <c r="C33" s="19" t="s">
        <v>293</v>
      </c>
      <c r="D33" s="20">
        <f>+IF(+F33-('defunct assets'!H$1-H33)*F33/I33/365&gt;0,+F33-('defunct assets'!H$1-H33)*F33/I33/365,0)</f>
        <v>0</v>
      </c>
      <c r="E33" s="35">
        <f>+ROUNDDOWN(('defunct assets'!H$1-H33)/365,0)</f>
        <v>5</v>
      </c>
      <c r="F33" s="45">
        <v>399.46</v>
      </c>
      <c r="G33" s="33" t="s">
        <v>65</v>
      </c>
      <c r="H33" s="46">
        <v>41283</v>
      </c>
      <c r="I33" s="47">
        <v>5</v>
      </c>
      <c r="J33" s="44" t="s">
        <v>8</v>
      </c>
      <c r="K33" s="44" t="s">
        <v>280</v>
      </c>
      <c r="L33" s="73">
        <v>41844</v>
      </c>
      <c r="M33" s="28" t="s">
        <v>341</v>
      </c>
    </row>
    <row r="34" spans="1:13" ht="12.75" customHeight="1">
      <c r="A34" s="72">
        <v>201</v>
      </c>
      <c r="B34" s="67" t="s">
        <v>283</v>
      </c>
      <c r="C34" s="19" t="s">
        <v>293</v>
      </c>
      <c r="D34" s="20">
        <f>+IF(+F34-('defunct assets'!H$1-H34)*F34/I34/365&gt;0,+F34-('defunct assets'!H$1-H34)*F34/I34/365,0)</f>
        <v>0</v>
      </c>
      <c r="E34" s="35">
        <f>+ROUNDDOWN(('defunct assets'!H$1-H34)/365,0)</f>
        <v>5</v>
      </c>
      <c r="F34" s="45">
        <v>29.99</v>
      </c>
      <c r="G34" s="33" t="s">
        <v>309</v>
      </c>
      <c r="H34" s="46">
        <v>41244</v>
      </c>
      <c r="I34" s="47">
        <v>5</v>
      </c>
      <c r="J34" s="44" t="s">
        <v>8</v>
      </c>
      <c r="K34" s="44" t="s">
        <v>278</v>
      </c>
      <c r="L34" s="73">
        <v>41844</v>
      </c>
      <c r="M34" s="19"/>
    </row>
    <row r="35" spans="1:13" ht="12.75" customHeight="1">
      <c r="A35" s="72">
        <v>156</v>
      </c>
      <c r="B35" s="18" t="s">
        <v>363</v>
      </c>
      <c r="C35" s="19" t="s">
        <v>291</v>
      </c>
      <c r="D35" s="20">
        <f>+IF((I35-E35)*F35/I35&gt;0,(I35-E35)*F35/I35,0)</f>
        <v>10</v>
      </c>
      <c r="E35" s="35">
        <f>+ROUNDDOWN((H$1-H35)/365,0)</f>
        <v>9</v>
      </c>
      <c r="F35" s="20">
        <v>100</v>
      </c>
      <c r="G35" s="33" t="s">
        <v>360</v>
      </c>
      <c r="H35" s="36">
        <v>39814</v>
      </c>
      <c r="I35" s="35">
        <v>10</v>
      </c>
      <c r="J35" s="19" t="s">
        <v>6</v>
      </c>
      <c r="K35" s="18" t="s">
        <v>329</v>
      </c>
      <c r="L35" s="73">
        <v>41844</v>
      </c>
      <c r="M35" s="18" t="s">
        <v>367</v>
      </c>
    </row>
    <row r="36" spans="1:13" ht="12.75">
      <c r="A36" s="72">
        <v>157</v>
      </c>
      <c r="B36" s="18" t="s">
        <v>363</v>
      </c>
      <c r="C36" s="19" t="s">
        <v>291</v>
      </c>
      <c r="D36" s="20">
        <f>+IF((I36-E36)*F36/I36&gt;0,(I36-E36)*F36/I36,0)</f>
        <v>10</v>
      </c>
      <c r="E36" s="35">
        <f>+ROUNDDOWN((H$1-H36)/365,0)</f>
        <v>9</v>
      </c>
      <c r="F36" s="20">
        <v>100</v>
      </c>
      <c r="G36" s="33" t="s">
        <v>360</v>
      </c>
      <c r="H36" s="36">
        <v>39814</v>
      </c>
      <c r="I36" s="35">
        <v>10</v>
      </c>
      <c r="J36" s="19" t="s">
        <v>6</v>
      </c>
      <c r="K36" s="18" t="s">
        <v>329</v>
      </c>
      <c r="L36" s="73">
        <v>41844</v>
      </c>
      <c r="M36" s="18" t="s">
        <v>367</v>
      </c>
    </row>
    <row r="37" spans="1:13" s="4" customFormat="1" ht="30" customHeight="1">
      <c r="A37" s="72">
        <v>202</v>
      </c>
      <c r="B37" s="28" t="s">
        <v>364</v>
      </c>
      <c r="C37" s="19" t="s">
        <v>293</v>
      </c>
      <c r="D37" s="20">
        <f>+IF((I37-E37)*F37/I37&gt;0,(I37-E37)*F37/I37,0)</f>
        <v>0</v>
      </c>
      <c r="E37" s="35">
        <f>+ROUNDDOWN(('Current Assets'!H$1-H37)/365,0)</f>
        <v>7</v>
      </c>
      <c r="F37" s="45">
        <v>150</v>
      </c>
      <c r="G37" s="33" t="s">
        <v>309</v>
      </c>
      <c r="H37" s="46">
        <v>41456</v>
      </c>
      <c r="I37" s="47">
        <v>5</v>
      </c>
      <c r="J37" s="19" t="s">
        <v>8</v>
      </c>
      <c r="K37" s="19" t="s">
        <v>380</v>
      </c>
      <c r="L37" s="73">
        <v>41844</v>
      </c>
      <c r="M37" s="19" t="s">
        <v>381</v>
      </c>
    </row>
    <row r="38" spans="1:13" ht="12.75" customHeight="1">
      <c r="A38" s="75">
        <v>208</v>
      </c>
      <c r="B38" s="82" t="s">
        <v>65</v>
      </c>
      <c r="C38" s="18" t="s">
        <v>291</v>
      </c>
      <c r="D38" s="20">
        <f>+IF((I38-E38)*F38/I38&gt;0,(I38-E38)*F38/I38,0)</f>
        <v>0</v>
      </c>
      <c r="E38" s="35">
        <f>+ROUNDDOWN(('Current Assets'!H$1-H38)/365,0)</f>
        <v>6</v>
      </c>
      <c r="F38" s="45">
        <v>494</v>
      </c>
      <c r="G38" s="18" t="s">
        <v>65</v>
      </c>
      <c r="H38" s="46">
        <v>41759</v>
      </c>
      <c r="I38" s="44">
        <v>5</v>
      </c>
      <c r="J38" s="18" t="s">
        <v>8</v>
      </c>
      <c r="K38" s="18" t="s">
        <v>329</v>
      </c>
      <c r="L38" s="74">
        <v>41759</v>
      </c>
      <c r="M38" s="19" t="s">
        <v>348</v>
      </c>
    </row>
    <row r="39" spans="1:13" ht="12.75" customHeight="1">
      <c r="A39" s="75">
        <v>209</v>
      </c>
      <c r="B39" s="82" t="s">
        <v>310</v>
      </c>
      <c r="C39" s="18" t="s">
        <v>292</v>
      </c>
      <c r="D39" s="20">
        <f>+IF((I39-E39)*F39/I39&gt;0,(I39-E39)*F39/I39,0)</f>
        <v>0</v>
      </c>
      <c r="E39" s="35">
        <f>+ROUNDDOWN(('Current Assets'!H$1-H39)/365,0)</f>
        <v>6</v>
      </c>
      <c r="F39" s="45">
        <v>415</v>
      </c>
      <c r="G39" s="18" t="s">
        <v>310</v>
      </c>
      <c r="H39" s="46">
        <v>41730</v>
      </c>
      <c r="I39" s="44">
        <v>5</v>
      </c>
      <c r="J39" s="18" t="s">
        <v>8</v>
      </c>
      <c r="K39" s="18" t="s">
        <v>403</v>
      </c>
      <c r="L39" s="74">
        <v>41730</v>
      </c>
      <c r="M39" s="19" t="s">
        <v>349</v>
      </c>
    </row>
    <row r="40" spans="1:13" ht="12.75">
      <c r="A40" s="75">
        <v>210</v>
      </c>
      <c r="B40" s="104" t="s">
        <v>438</v>
      </c>
      <c r="C40" s="18" t="s">
        <v>292</v>
      </c>
      <c r="D40" s="19">
        <v>0</v>
      </c>
      <c r="E40" s="19">
        <v>5</v>
      </c>
      <c r="F40" s="44">
        <v>100</v>
      </c>
      <c r="G40" s="44" t="s">
        <v>440</v>
      </c>
      <c r="H40" s="46">
        <v>44423</v>
      </c>
      <c r="I40" s="106">
        <v>5</v>
      </c>
      <c r="J40" s="18" t="s">
        <v>8</v>
      </c>
      <c r="K40" s="107" t="s">
        <v>432</v>
      </c>
      <c r="L40" s="46">
        <v>44423</v>
      </c>
      <c r="M40" s="19" t="s">
        <v>439</v>
      </c>
    </row>
    <row r="41" spans="2:6" ht="12.75">
      <c r="B41" t="s">
        <v>36</v>
      </c>
      <c r="D41" s="105">
        <f>SUM(D6:D35)</f>
        <v>10</v>
      </c>
      <c r="E41" s="105"/>
      <c r="F41" s="105">
        <f>SUM(F6:F40)</f>
        <v>5657.744545454545</v>
      </c>
    </row>
    <row r="42" ht="12.75"/>
    <row r="43" ht="12.75"/>
    <row r="44" spans="10:11" ht="12.75">
      <c r="J44" s="22" t="s">
        <v>315</v>
      </c>
      <c r="K44" s="22" t="s">
        <v>316</v>
      </c>
    </row>
    <row r="45" spans="1:11" ht="12.75">
      <c r="A45" s="25" t="s">
        <v>318</v>
      </c>
      <c r="B45" s="19" t="s">
        <v>291</v>
      </c>
      <c r="C45" s="19" t="s">
        <v>88</v>
      </c>
      <c r="D45" s="19">
        <f>+COUNTIF(C$6:C$35,B45)</f>
        <v>5</v>
      </c>
      <c r="G45" s="18" t="s">
        <v>314</v>
      </c>
      <c r="H45" s="18" t="s">
        <v>360</v>
      </c>
      <c r="I45" s="21" t="s">
        <v>88</v>
      </c>
      <c r="J45" s="19">
        <f>+COUNTIF(G$6:G$35,H45)</f>
        <v>14</v>
      </c>
      <c r="K45" s="19"/>
    </row>
    <row r="46" spans="2:11" ht="12.75">
      <c r="B46" s="19" t="s">
        <v>291</v>
      </c>
      <c r="C46" s="19" t="s">
        <v>294</v>
      </c>
      <c r="D46" s="20">
        <f>+SUMIF(C$6:C$35,B46,F$6:F$35)</f>
        <v>853</v>
      </c>
      <c r="E46" s="68"/>
      <c r="H46" s="18" t="s">
        <v>360</v>
      </c>
      <c r="I46" s="21" t="s">
        <v>294</v>
      </c>
      <c r="J46" s="20">
        <f>+SUMIF(G$6:G$35,H46,F$6:F$35)</f>
        <v>571.88</v>
      </c>
      <c r="K46" s="20">
        <f>+SUMIF(G$6:G$35,H46,D$6:D$35)</f>
        <v>10</v>
      </c>
    </row>
    <row r="47" spans="2:11" ht="12.75">
      <c r="B47" s="19" t="s">
        <v>19</v>
      </c>
      <c r="C47" s="19" t="s">
        <v>88</v>
      </c>
      <c r="D47" s="19">
        <f>+COUNTIF(C$6:C$35,B47)</f>
        <v>6</v>
      </c>
      <c r="H47" s="18" t="s">
        <v>361</v>
      </c>
      <c r="I47" s="21" t="s">
        <v>88</v>
      </c>
      <c r="J47" s="19">
        <f>+COUNTIF(G$6:G$35,H47)</f>
        <v>2</v>
      </c>
      <c r="K47" s="19"/>
    </row>
    <row r="48" spans="2:11" ht="12.75">
      <c r="B48" s="19" t="s">
        <v>19</v>
      </c>
      <c r="C48" s="19" t="s">
        <v>294</v>
      </c>
      <c r="D48" s="20">
        <f>+SUMIF(C$6:C$35,B48,F$6:F$35)</f>
        <v>676.3945454545454</v>
      </c>
      <c r="E48" s="68"/>
      <c r="H48" s="18" t="s">
        <v>361</v>
      </c>
      <c r="I48" s="21" t="s">
        <v>294</v>
      </c>
      <c r="J48" s="20">
        <f>+SUMIF(G$6:G$35,H48,F$6:F$35)</f>
        <v>236.45454545454544</v>
      </c>
      <c r="K48" s="20">
        <f>+SUMIF(G$6:G$35,H48,D$6:D$35)</f>
        <v>0</v>
      </c>
    </row>
    <row r="49" spans="2:11" ht="12">
      <c r="B49" s="19" t="s">
        <v>292</v>
      </c>
      <c r="C49" s="19" t="s">
        <v>88</v>
      </c>
      <c r="D49" s="19">
        <f>+COUNTIF(C$6:C$35,B49)</f>
        <v>6</v>
      </c>
      <c r="H49" s="18" t="s">
        <v>309</v>
      </c>
      <c r="I49" s="21" t="s">
        <v>88</v>
      </c>
      <c r="J49" s="19">
        <f>+COUNTIF(G$6:G$35,H49)</f>
        <v>6</v>
      </c>
      <c r="K49" s="19"/>
    </row>
    <row r="50" spans="2:11" ht="12">
      <c r="B50" s="19" t="s">
        <v>292</v>
      </c>
      <c r="C50" s="19" t="s">
        <v>294</v>
      </c>
      <c r="D50" s="20">
        <f>+SUMIF(C$6:C$35,B50,F$6:F$35)</f>
        <v>1922.58</v>
      </c>
      <c r="E50" s="68"/>
      <c r="H50" s="18" t="s">
        <v>309</v>
      </c>
      <c r="I50" s="21" t="s">
        <v>294</v>
      </c>
      <c r="J50" s="20">
        <f>+SUMIF(G$6:G$35,H50,F$6:F$35)</f>
        <v>996.97</v>
      </c>
      <c r="K50" s="20">
        <f>+SUMIF(G$6:G$35,H50,D$6:D$35)</f>
        <v>0</v>
      </c>
    </row>
    <row r="51" spans="2:11" ht="12">
      <c r="B51" s="19" t="s">
        <v>293</v>
      </c>
      <c r="C51" s="19" t="s">
        <v>88</v>
      </c>
      <c r="D51" s="19">
        <f>+COUNTIF(C$6:C$35,B51)</f>
        <v>11</v>
      </c>
      <c r="H51" s="18" t="s">
        <v>65</v>
      </c>
      <c r="I51" s="21" t="s">
        <v>88</v>
      </c>
      <c r="J51" s="19">
        <f>+COUNTIF(G$6:G$35,H51)</f>
        <v>4</v>
      </c>
      <c r="K51" s="19"/>
    </row>
    <row r="52" spans="2:11" ht="12">
      <c r="B52" s="19" t="s">
        <v>293</v>
      </c>
      <c r="C52" s="19" t="s">
        <v>294</v>
      </c>
      <c r="D52" s="20">
        <f>+SUMIF(C$6:C$35,B52,F$6:F$35)</f>
        <v>946.77</v>
      </c>
      <c r="E52" s="68"/>
      <c r="H52" s="18" t="s">
        <v>65</v>
      </c>
      <c r="I52" s="21" t="s">
        <v>294</v>
      </c>
      <c r="J52" s="20">
        <f>+SUMIF(G$6:G$35,H52,F$6:F$35)</f>
        <v>1358.44</v>
      </c>
      <c r="K52" s="20">
        <f>+SUMIF(G$6:G$35,H52,D$6:D$35)</f>
        <v>0</v>
      </c>
    </row>
    <row r="53" spans="3:11" ht="12">
      <c r="C53" s="16" t="s">
        <v>302</v>
      </c>
      <c r="D53" s="16" t="s">
        <v>302</v>
      </c>
      <c r="E53" s="16"/>
      <c r="H53" s="18" t="s">
        <v>310</v>
      </c>
      <c r="I53" s="21" t="s">
        <v>88</v>
      </c>
      <c r="J53" s="19">
        <f>+COUNTIF(G$6:G$35,H53)</f>
        <v>2</v>
      </c>
      <c r="K53" s="19"/>
    </row>
    <row r="54" spans="3:11" ht="12">
      <c r="C54" s="16" t="s">
        <v>302</v>
      </c>
      <c r="D54" s="17" t="s">
        <v>302</v>
      </c>
      <c r="E54" s="17"/>
      <c r="H54" s="18" t="s">
        <v>310</v>
      </c>
      <c r="I54" s="21" t="s">
        <v>294</v>
      </c>
      <c r="J54" s="20">
        <f>+SUMIF(G$6:G$35,H54,F$6:F$35)</f>
        <v>1235</v>
      </c>
      <c r="K54" s="20">
        <f>+SUMIF(G$6:G$35,H54,D$6:D$35)</f>
        <v>0</v>
      </c>
    </row>
    <row r="55" spans="3:11" ht="12.75">
      <c r="C55" s="18" t="s">
        <v>296</v>
      </c>
      <c r="D55" s="19">
        <f>+D51+D49+D47+D45</f>
        <v>28</v>
      </c>
      <c r="I55" s="21" t="s">
        <v>296</v>
      </c>
      <c r="J55" s="23">
        <f>+J51+J49+J47+J45+J53</f>
        <v>28</v>
      </c>
      <c r="K55" s="23"/>
    </row>
    <row r="56" spans="3:11" ht="12.75">
      <c r="C56" s="18" t="s">
        <v>297</v>
      </c>
      <c r="D56" s="20">
        <f>+D52+D50+D48+D46</f>
        <v>4398.744545454545</v>
      </c>
      <c r="E56" s="68"/>
      <c r="I56" s="21" t="s">
        <v>297</v>
      </c>
      <c r="J56" s="24">
        <f>+J52+J50+J48+J46+J54</f>
        <v>4398.744545454545</v>
      </c>
      <c r="K56" s="24">
        <f>+K52+K50+K48+K46+K54</f>
        <v>10</v>
      </c>
    </row>
    <row r="60" spans="1:2" ht="12">
      <c r="A60" s="27"/>
      <c r="B60" s="26"/>
    </row>
  </sheetData>
  <sheetProtection/>
  <autoFilter ref="A3:O29"/>
  <printOptions gridLines="1"/>
  <pageMargins left="0.75" right="0.75" top="1" bottom="1" header="0.5" footer="0.5"/>
  <pageSetup fitToHeight="1" fitToWidth="1" orientation="landscape"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41"/>
  <sheetViews>
    <sheetView showGridLines="0" zoomScale="106" zoomScaleNormal="106" zoomScalePageLayoutView="0" workbookViewId="0" topLeftCell="A3">
      <pane xSplit="1" topLeftCell="B1" activePane="topRight" state="frozen"/>
      <selection pane="topLeft" activeCell="A3" sqref="A3"/>
      <selection pane="topRight" activeCell="E18" sqref="E18"/>
    </sheetView>
  </sheetViews>
  <sheetFormatPr defaultColWidth="9.140625" defaultRowHeight="12.75"/>
  <cols>
    <col min="1" max="1" width="11.421875" style="3" customWidth="1"/>
    <col min="2" max="2" width="24.8515625" style="0" customWidth="1"/>
    <col min="3" max="3" width="12.7109375" style="0" customWidth="1"/>
    <col min="4" max="5" width="8.421875" style="0" customWidth="1"/>
    <col min="6" max="6" width="9.421875" style="0" bestFit="1" customWidth="1"/>
    <col min="7" max="7" width="11.28125" style="0" customWidth="1"/>
    <col min="8" max="8" width="16.28125" style="0" customWidth="1"/>
    <col min="9" max="9" width="8.7109375" style="0" customWidth="1"/>
    <col min="10" max="10" width="12.421875" style="0" bestFit="1" customWidth="1"/>
    <col min="11" max="11" width="19.140625" style="0" bestFit="1" customWidth="1"/>
    <col min="12" max="12" width="12.57421875" style="0" bestFit="1" customWidth="1"/>
    <col min="13" max="13" width="40.140625" style="0" customWidth="1"/>
  </cols>
  <sheetData>
    <row r="1" spans="2:8" ht="12.75">
      <c r="B1" s="1" t="s">
        <v>33</v>
      </c>
      <c r="C1" s="1"/>
      <c r="D1" s="1"/>
      <c r="E1" s="1" t="s">
        <v>356</v>
      </c>
      <c r="G1" s="1"/>
      <c r="H1" s="2">
        <v>43251</v>
      </c>
    </row>
    <row r="2" ht="12.75"/>
    <row r="3" spans="1:13" ht="12.75">
      <c r="A3" s="31" t="s">
        <v>365</v>
      </c>
      <c r="B3" s="30" t="s">
        <v>0</v>
      </c>
      <c r="C3" s="30"/>
      <c r="D3" s="30" t="s">
        <v>301</v>
      </c>
      <c r="E3" s="30" t="s">
        <v>358</v>
      </c>
      <c r="F3" s="30" t="s">
        <v>1</v>
      </c>
      <c r="G3" s="30" t="s">
        <v>313</v>
      </c>
      <c r="H3" s="30" t="s">
        <v>298</v>
      </c>
      <c r="I3" s="30" t="s">
        <v>300</v>
      </c>
      <c r="J3" s="30" t="s">
        <v>3</v>
      </c>
      <c r="K3" s="30" t="s">
        <v>4</v>
      </c>
      <c r="L3" s="30" t="s">
        <v>9</v>
      </c>
      <c r="M3" s="19" t="s">
        <v>342</v>
      </c>
    </row>
    <row r="4" spans="1:13" ht="38.25">
      <c r="A4" s="72">
        <v>16</v>
      </c>
      <c r="B4" s="67" t="s">
        <v>56</v>
      </c>
      <c r="C4" s="18" t="s">
        <v>292</v>
      </c>
      <c r="D4" s="20">
        <f>+IF(+F4-(H$1-H4)*F4/I4/365&gt;0,+F4-(H$1-H4)*F4/I4/365,0)</f>
        <v>0</v>
      </c>
      <c r="E4" s="35">
        <f>+ROUNDDOWN((H$1-H4)/365,0)</f>
        <v>8</v>
      </c>
      <c r="F4" s="20">
        <v>0</v>
      </c>
      <c r="G4" s="33" t="s">
        <v>360</v>
      </c>
      <c r="H4" s="36">
        <v>40156</v>
      </c>
      <c r="I4" s="35">
        <v>5</v>
      </c>
      <c r="J4" s="19" t="s">
        <v>8</v>
      </c>
      <c r="K4" s="19" t="s">
        <v>24</v>
      </c>
      <c r="L4" s="73">
        <v>41844</v>
      </c>
      <c r="M4" s="18" t="s">
        <v>382</v>
      </c>
    </row>
    <row r="5" spans="1:13" ht="41.25" customHeight="1">
      <c r="A5" s="81" t="s">
        <v>389</v>
      </c>
      <c r="B5" s="28" t="s">
        <v>388</v>
      </c>
      <c r="C5" s="18" t="s">
        <v>19</v>
      </c>
      <c r="D5" s="20">
        <f>+IF((I5-E5)*F5/I5&gt;0,(I5-E5)*F5/I5,0)</f>
        <v>0</v>
      </c>
      <c r="E5" s="35">
        <f>+ROUNDDOWN(('Current Assets'!H$1-H5)/365,0)</f>
        <v>15</v>
      </c>
      <c r="F5" s="33">
        <f>293*4/11</f>
        <v>106.54545454545455</v>
      </c>
      <c r="G5" s="33" t="s">
        <v>361</v>
      </c>
      <c r="H5" s="36">
        <v>38465</v>
      </c>
      <c r="I5" s="35">
        <v>10</v>
      </c>
      <c r="J5" s="19" t="s">
        <v>19</v>
      </c>
      <c r="K5" s="18" t="s">
        <v>384</v>
      </c>
      <c r="L5" s="73">
        <v>41844</v>
      </c>
      <c r="M5" s="18" t="s">
        <v>387</v>
      </c>
    </row>
    <row r="6" spans="1:13" ht="12.75">
      <c r="A6" s="72">
        <v>153</v>
      </c>
      <c r="B6" s="19" t="s">
        <v>396</v>
      </c>
      <c r="C6" s="18" t="s">
        <v>293</v>
      </c>
      <c r="D6" s="20">
        <f>+IF((I6-E6)*F6/I6&gt;0,(I6-E6)*F6/I6,0)</f>
        <v>0</v>
      </c>
      <c r="E6" s="35">
        <f>+ROUNDDOWN(('Current Assets'!H$1-H6)/365,0)</f>
        <v>11</v>
      </c>
      <c r="F6" s="45">
        <v>15</v>
      </c>
      <c r="G6" s="33" t="s">
        <v>361</v>
      </c>
      <c r="H6" s="36">
        <v>39814</v>
      </c>
      <c r="I6" s="35">
        <v>1</v>
      </c>
      <c r="J6" s="19" t="s">
        <v>8</v>
      </c>
      <c r="K6" s="18" t="s">
        <v>384</v>
      </c>
      <c r="L6" s="73">
        <v>41844</v>
      </c>
      <c r="M6" s="18" t="s">
        <v>387</v>
      </c>
    </row>
    <row r="7" spans="1:13" ht="12.75">
      <c r="A7" s="72">
        <v>155</v>
      </c>
      <c r="B7" s="19" t="s">
        <v>89</v>
      </c>
      <c r="C7" s="18" t="s">
        <v>293</v>
      </c>
      <c r="D7" s="20">
        <f>+IF(+F7-(H$1-H7)*F7/I7/365&gt;0,+F7-(H$1-H7)*F7/I7/365,0)</f>
        <v>0</v>
      </c>
      <c r="E7" s="35">
        <f>+ROUNDDOWN((H$1-H7)/365,0)</f>
        <v>10</v>
      </c>
      <c r="F7" s="20">
        <v>119.99</v>
      </c>
      <c r="G7" s="33" t="s">
        <v>309</v>
      </c>
      <c r="H7" s="36">
        <v>39590</v>
      </c>
      <c r="I7" s="35">
        <v>5</v>
      </c>
      <c r="J7" s="19" t="s">
        <v>8</v>
      </c>
      <c r="K7" s="19" t="s">
        <v>395</v>
      </c>
      <c r="L7" s="73">
        <v>41844</v>
      </c>
      <c r="M7" s="19" t="s">
        <v>398</v>
      </c>
    </row>
    <row r="8" spans="1:13" ht="12.75">
      <c r="A8" s="72">
        <v>170</v>
      </c>
      <c r="B8" s="19" t="s">
        <v>7</v>
      </c>
      <c r="C8" s="19" t="s">
        <v>292</v>
      </c>
      <c r="D8" s="20">
        <f>+IF(+F8-('Written down assets'!H$1-H8)*F8/I8/365&gt;0,+F8-('Written down assets'!H$1-H8)*F8/I8/365,0)</f>
        <v>0</v>
      </c>
      <c r="E8" s="35">
        <f>+ROUNDDOWN(('Written down assets'!H$1-H8)/365,0)</f>
        <v>9</v>
      </c>
      <c r="F8" s="45">
        <v>20</v>
      </c>
      <c r="G8" s="33" t="s">
        <v>360</v>
      </c>
      <c r="H8" s="36">
        <v>39814</v>
      </c>
      <c r="I8" s="35">
        <v>1</v>
      </c>
      <c r="J8" s="19" t="s">
        <v>8</v>
      </c>
      <c r="K8" s="19" t="s">
        <v>94</v>
      </c>
      <c r="L8" s="73">
        <v>41844</v>
      </c>
      <c r="M8" s="19" t="s">
        <v>376</v>
      </c>
    </row>
    <row r="9" spans="1:15" ht="24" customHeight="1">
      <c r="A9" s="71">
        <v>174</v>
      </c>
      <c r="B9" s="44" t="s">
        <v>103</v>
      </c>
      <c r="C9" s="18" t="s">
        <v>292</v>
      </c>
      <c r="D9" s="20">
        <f>+IF((I9-E9)*F9/I9&gt;0,(I9-E9)*F9/I9,0)</f>
        <v>0</v>
      </c>
      <c r="E9" s="35">
        <f>+ROUNDDOWN((H$1-H9)/365,0)</f>
        <v>7</v>
      </c>
      <c r="F9" s="45">
        <v>539</v>
      </c>
      <c r="G9" s="33" t="s">
        <v>310</v>
      </c>
      <c r="H9" s="46">
        <v>40660</v>
      </c>
      <c r="I9" s="47">
        <v>5</v>
      </c>
      <c r="J9" s="18" t="s">
        <v>8</v>
      </c>
      <c r="K9" s="18" t="s">
        <v>20</v>
      </c>
      <c r="L9" s="73">
        <v>41844</v>
      </c>
      <c r="M9" s="28" t="s">
        <v>406</v>
      </c>
      <c r="N9" t="s">
        <v>302</v>
      </c>
      <c r="O9" t="s">
        <v>302</v>
      </c>
    </row>
    <row r="10" spans="1:13" ht="25.5">
      <c r="A10" s="71">
        <v>182</v>
      </c>
      <c r="B10" s="67" t="s">
        <v>260</v>
      </c>
      <c r="C10" s="19" t="s">
        <v>293</v>
      </c>
      <c r="D10" s="20">
        <f>+IF(+F10-(H$1-H10)*F10/I10/365&gt;0,+F10-(H$1-H10)*F10/I10/365,0)</f>
        <v>0</v>
      </c>
      <c r="E10" s="35">
        <f>+ROUNDDOWN((H$1-H10)/365,0)</f>
        <v>9</v>
      </c>
      <c r="F10" s="45">
        <v>252.35</v>
      </c>
      <c r="G10" s="33" t="s">
        <v>360</v>
      </c>
      <c r="H10" s="46">
        <v>39814</v>
      </c>
      <c r="I10" s="47">
        <v>5</v>
      </c>
      <c r="J10" s="44" t="s">
        <v>8</v>
      </c>
      <c r="K10" s="19" t="s">
        <v>289</v>
      </c>
      <c r="L10" s="73">
        <v>41844</v>
      </c>
      <c r="M10" s="18" t="s">
        <v>383</v>
      </c>
    </row>
    <row r="11" spans="1:13" ht="38.25" customHeight="1">
      <c r="A11" s="76" t="s">
        <v>75</v>
      </c>
      <c r="B11" s="19" t="s">
        <v>25</v>
      </c>
      <c r="C11" s="18" t="s">
        <v>293</v>
      </c>
      <c r="D11" s="20">
        <f>+IF(+F11-(H$1-H11)*F11/I11/365&gt;0,+F11-(H$1-H11)*F11/I11/365,0)</f>
        <v>0</v>
      </c>
      <c r="E11" s="35">
        <f>+ROUNDDOWN((H$1-H11)/365,0)</f>
        <v>12</v>
      </c>
      <c r="F11" s="20">
        <v>304</v>
      </c>
      <c r="G11" s="33" t="s">
        <v>65</v>
      </c>
      <c r="H11" s="36">
        <v>38546</v>
      </c>
      <c r="I11" s="35">
        <v>5</v>
      </c>
      <c r="J11" s="19" t="s">
        <v>8</v>
      </c>
      <c r="K11" s="19" t="s">
        <v>24</v>
      </c>
      <c r="L11" s="73">
        <v>41844</v>
      </c>
      <c r="M11" s="19" t="s">
        <v>352</v>
      </c>
    </row>
    <row r="12" spans="1:13" ht="12.75">
      <c r="A12" s="72" t="s">
        <v>80</v>
      </c>
      <c r="B12" s="19" t="s">
        <v>62</v>
      </c>
      <c r="C12" s="19" t="s">
        <v>293</v>
      </c>
      <c r="D12" s="20">
        <f aca="true" t="shared" si="0" ref="D12:D18">+IF((I12-E12)*F12/I12&gt;0,(I12-E12)*F12/I12,0)</f>
        <v>0</v>
      </c>
      <c r="E12" s="35">
        <f>+ROUNDDOWN(('Current Assets'!H$1-H12)/365,0)</f>
        <v>9</v>
      </c>
      <c r="F12" s="20">
        <v>99.99</v>
      </c>
      <c r="G12" s="33" t="s">
        <v>309</v>
      </c>
      <c r="H12" s="36">
        <v>40492</v>
      </c>
      <c r="I12" s="35">
        <v>5</v>
      </c>
      <c r="J12" s="19" t="s">
        <v>8</v>
      </c>
      <c r="K12" s="19" t="s">
        <v>340</v>
      </c>
      <c r="L12" s="73">
        <v>41844</v>
      </c>
      <c r="M12" s="18" t="s">
        <v>366</v>
      </c>
    </row>
    <row r="13" spans="1:13" ht="12.75" customHeight="1">
      <c r="A13" s="72" t="s">
        <v>105</v>
      </c>
      <c r="B13" s="19" t="s">
        <v>102</v>
      </c>
      <c r="C13" s="18" t="s">
        <v>293</v>
      </c>
      <c r="D13" s="20">
        <f t="shared" si="0"/>
        <v>0</v>
      </c>
      <c r="E13" s="35">
        <f>+ROUNDDOWN(('Current Assets'!H$1-H13)/365,0)</f>
        <v>9</v>
      </c>
      <c r="F13" s="78">
        <v>24.99</v>
      </c>
      <c r="G13" s="33" t="s">
        <v>309</v>
      </c>
      <c r="H13" s="36">
        <v>40492</v>
      </c>
      <c r="I13" s="35">
        <v>1</v>
      </c>
      <c r="J13" s="19" t="s">
        <v>8</v>
      </c>
      <c r="K13" s="19" t="s">
        <v>404</v>
      </c>
      <c r="L13" s="73">
        <v>41844</v>
      </c>
      <c r="M13" s="83" t="s">
        <v>405</v>
      </c>
    </row>
    <row r="14" spans="1:13" ht="12.75" customHeight="1">
      <c r="A14" s="72" t="s">
        <v>81</v>
      </c>
      <c r="B14" s="19" t="s">
        <v>63</v>
      </c>
      <c r="C14" s="18" t="s">
        <v>293</v>
      </c>
      <c r="D14" s="20">
        <f t="shared" si="0"/>
        <v>0</v>
      </c>
      <c r="E14" s="35">
        <f>+ROUNDDOWN(('Current Assets'!H$1-H14)/365,0)</f>
        <v>9</v>
      </c>
      <c r="F14" s="20">
        <v>50</v>
      </c>
      <c r="G14" s="33" t="s">
        <v>65</v>
      </c>
      <c r="H14" s="36">
        <v>40506</v>
      </c>
      <c r="I14" s="35">
        <v>5</v>
      </c>
      <c r="J14" s="19" t="s">
        <v>19</v>
      </c>
      <c r="K14" s="19" t="s">
        <v>24</v>
      </c>
      <c r="L14" s="73">
        <v>41844</v>
      </c>
      <c r="M14" s="19" t="s">
        <v>354</v>
      </c>
    </row>
    <row r="15" spans="1:13" ht="12.75" customHeight="1">
      <c r="A15" s="71">
        <v>180</v>
      </c>
      <c r="B15" s="19" t="s">
        <v>10</v>
      </c>
      <c r="C15" s="19" t="s">
        <v>293</v>
      </c>
      <c r="D15" s="20">
        <f t="shared" si="0"/>
        <v>0</v>
      </c>
      <c r="E15" s="35">
        <f>+ROUNDDOWN(('Current Assets'!H$1-H15)/365,0)</f>
        <v>19</v>
      </c>
      <c r="F15" s="20">
        <v>82</v>
      </c>
      <c r="G15" s="33" t="s">
        <v>309</v>
      </c>
      <c r="H15" s="38">
        <v>36964</v>
      </c>
      <c r="I15" s="39">
        <v>5</v>
      </c>
      <c r="J15" s="19" t="s">
        <v>8</v>
      </c>
      <c r="K15" s="19" t="s">
        <v>94</v>
      </c>
      <c r="L15" s="73">
        <v>41844</v>
      </c>
      <c r="M15" s="83" t="s">
        <v>376</v>
      </c>
    </row>
    <row r="16" spans="1:13" ht="12.75" customHeight="1">
      <c r="A16" s="72" t="s">
        <v>77</v>
      </c>
      <c r="B16" s="19" t="s">
        <v>394</v>
      </c>
      <c r="C16" s="19" t="s">
        <v>293</v>
      </c>
      <c r="D16" s="20">
        <f t="shared" si="0"/>
        <v>0</v>
      </c>
      <c r="E16" s="35">
        <f>+ROUNDDOWN(('Current Assets'!H$1-H16)/365,0)</f>
        <v>11</v>
      </c>
      <c r="F16" s="20">
        <v>1042</v>
      </c>
      <c r="G16" s="33" t="s">
        <v>310</v>
      </c>
      <c r="H16" s="36">
        <v>39981</v>
      </c>
      <c r="I16" s="35">
        <v>5</v>
      </c>
      <c r="J16" s="19" t="s">
        <v>8</v>
      </c>
      <c r="K16" s="19" t="s">
        <v>392</v>
      </c>
      <c r="L16" s="73">
        <v>41844</v>
      </c>
      <c r="M16" s="19" t="s">
        <v>393</v>
      </c>
    </row>
    <row r="17" spans="1:13" ht="12.75" customHeight="1">
      <c r="A17" s="76" t="s">
        <v>76</v>
      </c>
      <c r="B17" s="19" t="s">
        <v>34</v>
      </c>
      <c r="C17" s="19" t="s">
        <v>293</v>
      </c>
      <c r="D17" s="20">
        <f t="shared" si="0"/>
        <v>0</v>
      </c>
      <c r="E17" s="35">
        <f>+ROUNDDOWN(('Current Assets'!H$1-H17)/365,0)</f>
        <v>11</v>
      </c>
      <c r="F17" s="20">
        <v>95</v>
      </c>
      <c r="G17" s="33" t="s">
        <v>309</v>
      </c>
      <c r="H17" s="36">
        <v>39777</v>
      </c>
      <c r="I17" s="35">
        <v>5</v>
      </c>
      <c r="J17" s="19" t="s">
        <v>8</v>
      </c>
      <c r="K17" s="19" t="s">
        <v>392</v>
      </c>
      <c r="L17" s="73">
        <v>41844</v>
      </c>
      <c r="M17" s="19" t="s">
        <v>393</v>
      </c>
    </row>
    <row r="18" spans="1:13" ht="12.75" customHeight="1">
      <c r="A18" s="72" t="s">
        <v>78</v>
      </c>
      <c r="B18" s="19" t="s">
        <v>39</v>
      </c>
      <c r="C18" s="19" t="s">
        <v>293</v>
      </c>
      <c r="D18" s="20">
        <f t="shared" si="0"/>
        <v>0</v>
      </c>
      <c r="E18" s="35">
        <f>+ROUNDDOWN(('Current Assets'!H$1-H18)/365,0)</f>
        <v>11</v>
      </c>
      <c r="F18" s="20">
        <v>0</v>
      </c>
      <c r="G18" s="33" t="s">
        <v>65</v>
      </c>
      <c r="H18" s="36">
        <v>39814</v>
      </c>
      <c r="I18" s="35">
        <v>5</v>
      </c>
      <c r="J18" s="19" t="s">
        <v>8</v>
      </c>
      <c r="K18" s="19" t="s">
        <v>392</v>
      </c>
      <c r="L18" s="73">
        <v>41844</v>
      </c>
      <c r="M18" s="19" t="s">
        <v>393</v>
      </c>
    </row>
    <row r="19" spans="1:13" ht="12.75" customHeight="1">
      <c r="A19" s="72"/>
      <c r="B19" s="19"/>
      <c r="C19" s="18"/>
      <c r="D19" s="20"/>
      <c r="E19" s="35"/>
      <c r="F19" s="78"/>
      <c r="G19" s="33"/>
      <c r="H19" s="36"/>
      <c r="I19" s="35"/>
      <c r="J19" s="19"/>
      <c r="K19" s="19"/>
      <c r="L19" s="73"/>
      <c r="M19" s="83"/>
    </row>
    <row r="20" ht="12.75"/>
    <row r="21" spans="2:11" ht="12.75">
      <c r="B21" s="5"/>
      <c r="F21" s="4"/>
      <c r="G21" s="4"/>
      <c r="H21" s="4"/>
      <c r="I21" s="4"/>
      <c r="J21" s="4"/>
      <c r="K21" s="4"/>
    </row>
    <row r="22" spans="2:6" ht="12.75">
      <c r="B22" t="s">
        <v>36</v>
      </c>
      <c r="D22" s="20">
        <f>SUM(D4:D19)</f>
        <v>0</v>
      </c>
      <c r="E22" s="20"/>
      <c r="F22" s="20">
        <f>SUM(F4:F19)</f>
        <v>2750.8654545454547</v>
      </c>
    </row>
    <row r="23" ht="12.75"/>
    <row r="24" ht="12.75"/>
    <row r="25" spans="10:11" ht="12.75">
      <c r="J25" s="22" t="s">
        <v>315</v>
      </c>
      <c r="K25" s="22" t="s">
        <v>316</v>
      </c>
    </row>
    <row r="26" spans="1:11" ht="12.75">
      <c r="A26" s="25" t="s">
        <v>318</v>
      </c>
      <c r="B26" s="19" t="s">
        <v>291</v>
      </c>
      <c r="C26" s="19" t="s">
        <v>88</v>
      </c>
      <c r="D26" s="19">
        <f>+COUNTIF(C$4:C$19,B26)</f>
        <v>0</v>
      </c>
      <c r="G26" s="18" t="s">
        <v>314</v>
      </c>
      <c r="H26" s="18" t="s">
        <v>360</v>
      </c>
      <c r="I26" s="21" t="s">
        <v>88</v>
      </c>
      <c r="J26" s="19">
        <f>+COUNTIF(G$4:G$19,H26)</f>
        <v>3</v>
      </c>
      <c r="K26" s="19"/>
    </row>
    <row r="27" spans="2:11" ht="12.75">
      <c r="B27" s="19" t="s">
        <v>291</v>
      </c>
      <c r="C27" s="19" t="s">
        <v>294</v>
      </c>
      <c r="D27" s="20">
        <f>+SUMIF(C$4:C$19,B27,F$4:F$19)</f>
        <v>0</v>
      </c>
      <c r="E27" s="68"/>
      <c r="H27" s="18" t="s">
        <v>360</v>
      </c>
      <c r="I27" s="21" t="s">
        <v>294</v>
      </c>
      <c r="J27" s="20">
        <f>+SUMIF(G$4:G$19,H27,F$4:F$19)</f>
        <v>272.35</v>
      </c>
      <c r="K27" s="20">
        <f>+SUMIF(G$4:G$19,H27,D$4:D$19)</f>
        <v>0</v>
      </c>
    </row>
    <row r="28" spans="2:11" ht="12.75">
      <c r="B28" s="19" t="s">
        <v>19</v>
      </c>
      <c r="C28" s="19" t="s">
        <v>88</v>
      </c>
      <c r="D28" s="19">
        <f>+COUNTIF(C$4:C$19,B28)</f>
        <v>1</v>
      </c>
      <c r="H28" s="18" t="s">
        <v>361</v>
      </c>
      <c r="I28" s="21" t="s">
        <v>88</v>
      </c>
      <c r="J28" s="19">
        <f>+COUNTIF(G$4:G$19,H28)</f>
        <v>2</v>
      </c>
      <c r="K28" s="19"/>
    </row>
    <row r="29" spans="2:11" ht="12.75">
      <c r="B29" s="19" t="s">
        <v>19</v>
      </c>
      <c r="C29" s="19" t="s">
        <v>294</v>
      </c>
      <c r="D29" s="20">
        <f>+SUMIF(C$4:C$19,B29,F$4:F$19)</f>
        <v>106.54545454545455</v>
      </c>
      <c r="E29" s="68"/>
      <c r="H29" s="18" t="s">
        <v>361</v>
      </c>
      <c r="I29" s="21" t="s">
        <v>294</v>
      </c>
      <c r="J29" s="20">
        <f>+SUMIF(G$4:G$19,H29,F$4:F$19)</f>
        <v>121.54545454545455</v>
      </c>
      <c r="K29" s="20">
        <f>+SUMIF(G$4:G$19,H29,D$4:D$19)</f>
        <v>0</v>
      </c>
    </row>
    <row r="30" spans="2:11" ht="12.75">
      <c r="B30" s="19" t="s">
        <v>292</v>
      </c>
      <c r="C30" s="19" t="s">
        <v>88</v>
      </c>
      <c r="D30" s="19">
        <f>+COUNTIF(C$4:C$19,B30)</f>
        <v>3</v>
      </c>
      <c r="H30" s="18" t="s">
        <v>309</v>
      </c>
      <c r="I30" s="21" t="s">
        <v>88</v>
      </c>
      <c r="J30" s="19">
        <f>+COUNTIF(G$4:G$19,H30)</f>
        <v>5</v>
      </c>
      <c r="K30" s="19"/>
    </row>
    <row r="31" spans="2:11" ht="12.75">
      <c r="B31" s="19" t="s">
        <v>292</v>
      </c>
      <c r="C31" s="19" t="s">
        <v>294</v>
      </c>
      <c r="D31" s="20">
        <f>+SUMIF(C$4:C$19,B31,F$4:F$19)</f>
        <v>559</v>
      </c>
      <c r="E31" s="68"/>
      <c r="H31" s="18" t="s">
        <v>309</v>
      </c>
      <c r="I31" s="21" t="s">
        <v>294</v>
      </c>
      <c r="J31" s="20">
        <f>+SUMIF(G$4:G$19,H31,F$4:F$19)</f>
        <v>421.97</v>
      </c>
      <c r="K31" s="20">
        <f>+SUMIF(G$4:G$19,H31,D$4:D$19)</f>
        <v>0</v>
      </c>
    </row>
    <row r="32" spans="2:11" ht="12.75">
      <c r="B32" s="19" t="s">
        <v>293</v>
      </c>
      <c r="C32" s="19" t="s">
        <v>88</v>
      </c>
      <c r="D32" s="19">
        <f>+COUNTIF(C$4:C$19,B32)</f>
        <v>11</v>
      </c>
      <c r="H32" s="18" t="s">
        <v>65</v>
      </c>
      <c r="I32" s="21" t="s">
        <v>88</v>
      </c>
      <c r="J32" s="19">
        <f>+COUNTIF(G$4:G$19,H32)</f>
        <v>3</v>
      </c>
      <c r="K32" s="19"/>
    </row>
    <row r="33" spans="2:11" ht="12.75">
      <c r="B33" s="19" t="s">
        <v>293</v>
      </c>
      <c r="C33" s="19" t="s">
        <v>294</v>
      </c>
      <c r="D33" s="20">
        <f>+SUMIF(C$4:C$19,B33,F$4:F$19)</f>
        <v>2085.32</v>
      </c>
      <c r="E33" s="68"/>
      <c r="H33" s="18" t="s">
        <v>65</v>
      </c>
      <c r="I33" s="21" t="s">
        <v>294</v>
      </c>
      <c r="J33" s="20">
        <f>+SUMIF(G$4:G$19,H33,F$4:F$19)</f>
        <v>354</v>
      </c>
      <c r="K33" s="20">
        <f>+SUMIF(G$4:G$19,H33,D$4:D$19)</f>
        <v>0</v>
      </c>
    </row>
    <row r="34" spans="3:11" ht="12.75">
      <c r="C34" s="16" t="s">
        <v>302</v>
      </c>
      <c r="D34" s="16" t="s">
        <v>302</v>
      </c>
      <c r="E34" s="16"/>
      <c r="H34" s="18" t="s">
        <v>310</v>
      </c>
      <c r="I34" s="21" t="s">
        <v>88</v>
      </c>
      <c r="J34" s="19">
        <f>+COUNTIF(G$4:G$19,H34)</f>
        <v>2</v>
      </c>
      <c r="K34" s="19"/>
    </row>
    <row r="35" spans="3:11" ht="12.75">
      <c r="C35" s="16" t="s">
        <v>302</v>
      </c>
      <c r="D35" s="17" t="s">
        <v>302</v>
      </c>
      <c r="E35" s="17"/>
      <c r="H35" s="18" t="s">
        <v>310</v>
      </c>
      <c r="I35" s="21" t="s">
        <v>294</v>
      </c>
      <c r="J35" s="20">
        <f>+SUMIF(G$4:G$19,H35,F$4:F$19)</f>
        <v>1581</v>
      </c>
      <c r="K35" s="20">
        <f>+SUMIF(G$4:G$19,H35,D$4:D$19)</f>
        <v>0</v>
      </c>
    </row>
    <row r="36" spans="3:11" ht="12.75">
      <c r="C36" s="18" t="s">
        <v>296</v>
      </c>
      <c r="D36" s="19">
        <f>+D32+D30+D28+D26</f>
        <v>15</v>
      </c>
      <c r="I36" s="21" t="s">
        <v>296</v>
      </c>
      <c r="J36" s="23">
        <f>+J32+J30+J28+J26+J34</f>
        <v>15</v>
      </c>
      <c r="K36" s="23"/>
    </row>
    <row r="37" spans="3:11" ht="12.75">
      <c r="C37" s="18" t="s">
        <v>297</v>
      </c>
      <c r="D37" s="20">
        <f>+D33+D31+D29+D27</f>
        <v>2750.8654545454547</v>
      </c>
      <c r="E37" s="68"/>
      <c r="I37" s="21" t="s">
        <v>297</v>
      </c>
      <c r="J37" s="24">
        <f>+J33+J31+J29+J27+J35</f>
        <v>2750.8654545454547</v>
      </c>
      <c r="K37" s="24">
        <f>+K33+K31+K29+K27+K35</f>
        <v>0</v>
      </c>
    </row>
    <row r="38" ht="12.75"/>
    <row r="39" ht="12.75"/>
    <row r="40" ht="12.75"/>
    <row r="41" spans="1:2" ht="12.75">
      <c r="A41" s="27"/>
      <c r="B41" s="26"/>
    </row>
    <row r="43" ht="12.75"/>
    <row r="44" ht="12.75"/>
    <row r="45" ht="12.75"/>
    <row r="46" ht="12.75"/>
  </sheetData>
  <sheetProtection/>
  <autoFilter ref="A3:O12"/>
  <printOptions gridLines="1"/>
  <pageMargins left="0.75" right="0.75" top="1" bottom="1" header="0.5" footer="0.5"/>
  <pageSetup fitToHeight="1" fitToWidth="1" orientation="landscape"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83"/>
  <sheetViews>
    <sheetView zoomScale="110" zoomScaleNormal="110" zoomScalePageLayoutView="0" workbookViewId="0" topLeftCell="A23">
      <pane xSplit="1" topLeftCell="B1" activePane="topRight" state="frozen"/>
      <selection pane="topLeft" activeCell="A3" sqref="A3"/>
      <selection pane="topRight" activeCell="A59" sqref="A59:IV59"/>
    </sheetView>
  </sheetViews>
  <sheetFormatPr defaultColWidth="9.140625" defaultRowHeight="12.75"/>
  <cols>
    <col min="1" max="1" width="13.8515625" style="3" customWidth="1"/>
    <col min="2" max="2" width="36.8515625" style="0" customWidth="1"/>
    <col min="3" max="3" width="11.57421875" style="0" customWidth="1"/>
    <col min="4" max="4" width="8.421875" style="0" customWidth="1"/>
    <col min="5" max="5" width="9.421875" style="0" bestFit="1" customWidth="1"/>
    <col min="6" max="6" width="11.28125" style="0" customWidth="1"/>
    <col min="7" max="7" width="14.8515625" style="0" bestFit="1" customWidth="1"/>
    <col min="8" max="8" width="16.28125" style="0" customWidth="1"/>
    <col min="9" max="9" width="8.7109375" style="0" customWidth="1"/>
    <col min="10" max="10" width="12.421875" style="0" bestFit="1" customWidth="1"/>
    <col min="11" max="11" width="19.140625" style="0" bestFit="1" customWidth="1"/>
    <col min="12" max="12" width="12.57421875" style="0" bestFit="1" customWidth="1"/>
    <col min="13" max="13" width="69.421875" style="0" customWidth="1"/>
  </cols>
  <sheetData>
    <row r="1" spans="2:8" ht="12.75">
      <c r="B1" s="1" t="s">
        <v>33</v>
      </c>
      <c r="C1" s="1"/>
      <c r="D1" s="1"/>
      <c r="E1" s="1" t="s">
        <v>51</v>
      </c>
      <c r="F1" s="1"/>
      <c r="H1" s="2">
        <f ca="1">TODAY()</f>
        <v>44615</v>
      </c>
    </row>
    <row r="2" ht="12.75"/>
    <row r="3" spans="1:13" ht="25.5">
      <c r="A3" s="31" t="s">
        <v>68</v>
      </c>
      <c r="B3" s="30" t="s">
        <v>0</v>
      </c>
      <c r="C3" s="30"/>
      <c r="D3" s="30" t="s">
        <v>301</v>
      </c>
      <c r="E3" s="30" t="s">
        <v>1</v>
      </c>
      <c r="F3" s="30" t="s">
        <v>313</v>
      </c>
      <c r="G3" s="30" t="s">
        <v>2</v>
      </c>
      <c r="H3" s="30" t="s">
        <v>298</v>
      </c>
      <c r="I3" s="30" t="s">
        <v>300</v>
      </c>
      <c r="J3" s="30" t="s">
        <v>3</v>
      </c>
      <c r="K3" s="30" t="s">
        <v>4</v>
      </c>
      <c r="L3" s="30" t="s">
        <v>9</v>
      </c>
      <c r="M3" s="19" t="s">
        <v>342</v>
      </c>
    </row>
    <row r="4" spans="1:13" ht="12.75">
      <c r="A4" s="32">
        <v>3</v>
      </c>
      <c r="B4" s="19" t="s">
        <v>26</v>
      </c>
      <c r="C4" s="18" t="s">
        <v>293</v>
      </c>
      <c r="D4" s="20">
        <f aca="true" t="shared" si="0" ref="D4:D44">+IF(+E4-(H$1-H4)*E4/I4/365&gt;0,+E4-(H$1-H4)*E4/I4/365,0)</f>
        <v>0</v>
      </c>
      <c r="E4" s="20">
        <v>65</v>
      </c>
      <c r="F4" s="33" t="s">
        <v>312</v>
      </c>
      <c r="G4" s="19" t="s">
        <v>23</v>
      </c>
      <c r="H4" s="36">
        <v>38546</v>
      </c>
      <c r="I4" s="35">
        <v>10</v>
      </c>
      <c r="J4" s="19" t="s">
        <v>8</v>
      </c>
      <c r="K4" s="19" t="s">
        <v>24</v>
      </c>
      <c r="L4" s="36">
        <v>40759</v>
      </c>
      <c r="M4" s="19"/>
    </row>
    <row r="5" spans="1:13" ht="12.75">
      <c r="A5" s="51">
        <v>16</v>
      </c>
      <c r="B5" s="66" t="s">
        <v>56</v>
      </c>
      <c r="C5" s="57" t="s">
        <v>292</v>
      </c>
      <c r="D5" s="52">
        <f t="shared" si="0"/>
        <v>0</v>
      </c>
      <c r="E5" s="52">
        <v>0</v>
      </c>
      <c r="F5" s="53" t="s">
        <v>312</v>
      </c>
      <c r="G5" s="50" t="s">
        <v>49</v>
      </c>
      <c r="H5" s="54">
        <v>40156</v>
      </c>
      <c r="I5" s="55">
        <v>5</v>
      </c>
      <c r="J5" s="50" t="s">
        <v>8</v>
      </c>
      <c r="K5" s="50" t="s">
        <v>24</v>
      </c>
      <c r="L5" s="54">
        <v>40759</v>
      </c>
      <c r="M5" s="50" t="s">
        <v>284</v>
      </c>
    </row>
    <row r="6" spans="1:13" ht="12.75">
      <c r="A6" s="32">
        <v>31</v>
      </c>
      <c r="B6" s="19" t="s">
        <v>73</v>
      </c>
      <c r="C6" s="18" t="s">
        <v>293</v>
      </c>
      <c r="D6" s="20">
        <f t="shared" si="0"/>
        <v>0</v>
      </c>
      <c r="E6" s="20">
        <v>99.99</v>
      </c>
      <c r="F6" s="33" t="s">
        <v>312</v>
      </c>
      <c r="G6" s="19" t="s">
        <v>28</v>
      </c>
      <c r="H6" s="36">
        <v>38875</v>
      </c>
      <c r="I6" s="35">
        <v>5</v>
      </c>
      <c r="J6" s="19" t="s">
        <v>8</v>
      </c>
      <c r="K6" s="19" t="s">
        <v>41</v>
      </c>
      <c r="L6" s="36">
        <v>40759</v>
      </c>
      <c r="M6" s="19" t="s">
        <v>263</v>
      </c>
    </row>
    <row r="7" spans="1:13" ht="12.75">
      <c r="A7" s="32">
        <v>32</v>
      </c>
      <c r="B7" s="19" t="s">
        <v>17</v>
      </c>
      <c r="C7" s="19" t="s">
        <v>19</v>
      </c>
      <c r="D7" s="20">
        <f t="shared" si="0"/>
        <v>0</v>
      </c>
      <c r="E7" s="20">
        <v>79</v>
      </c>
      <c r="F7" s="33" t="s">
        <v>312</v>
      </c>
      <c r="G7" s="19" t="s">
        <v>52</v>
      </c>
      <c r="H7" s="36">
        <v>40217</v>
      </c>
      <c r="I7" s="35">
        <v>10</v>
      </c>
      <c r="J7" s="19" t="s">
        <v>19</v>
      </c>
      <c r="K7" s="18" t="s">
        <v>295</v>
      </c>
      <c r="L7" s="36">
        <v>40759</v>
      </c>
      <c r="M7" s="19"/>
    </row>
    <row r="8" spans="1:13" ht="12.75">
      <c r="A8" s="32">
        <v>33</v>
      </c>
      <c r="B8" s="19" t="s">
        <v>43</v>
      </c>
      <c r="C8" s="18" t="s">
        <v>293</v>
      </c>
      <c r="D8" s="20">
        <f t="shared" si="0"/>
        <v>0</v>
      </c>
      <c r="E8" s="20">
        <v>169</v>
      </c>
      <c r="F8" s="33" t="s">
        <v>309</v>
      </c>
      <c r="G8" s="19" t="s">
        <v>46</v>
      </c>
      <c r="H8" s="36">
        <v>39981</v>
      </c>
      <c r="I8" s="35">
        <v>5</v>
      </c>
      <c r="J8" s="19" t="s">
        <v>8</v>
      </c>
      <c r="K8" s="19" t="s">
        <v>101</v>
      </c>
      <c r="L8" s="36">
        <v>40812</v>
      </c>
      <c r="M8" s="19"/>
    </row>
    <row r="9" spans="1:13" ht="12.75">
      <c r="A9" s="32">
        <v>34</v>
      </c>
      <c r="B9" s="19" t="s">
        <v>53</v>
      </c>
      <c r="C9" s="18" t="s">
        <v>293</v>
      </c>
      <c r="D9" s="20">
        <f t="shared" si="0"/>
        <v>0</v>
      </c>
      <c r="E9" s="20">
        <v>99.99</v>
      </c>
      <c r="F9" s="33" t="s">
        <v>309</v>
      </c>
      <c r="G9" s="19" t="s">
        <v>54</v>
      </c>
      <c r="H9" s="38">
        <v>40254</v>
      </c>
      <c r="I9" s="35">
        <v>5</v>
      </c>
      <c r="J9" s="19" t="s">
        <v>8</v>
      </c>
      <c r="K9" s="19" t="s">
        <v>55</v>
      </c>
      <c r="L9" s="36">
        <v>40760</v>
      </c>
      <c r="M9" s="19"/>
    </row>
    <row r="10" spans="1:13" ht="12.75">
      <c r="A10" s="32">
        <v>41</v>
      </c>
      <c r="B10" s="19" t="s">
        <v>71</v>
      </c>
      <c r="C10" s="18" t="s">
        <v>293</v>
      </c>
      <c r="D10" s="20">
        <f t="shared" si="0"/>
        <v>0</v>
      </c>
      <c r="E10" s="20">
        <v>69.99</v>
      </c>
      <c r="F10" s="33" t="s">
        <v>309</v>
      </c>
      <c r="G10" s="19" t="s">
        <v>72</v>
      </c>
      <c r="H10" s="36">
        <v>40681</v>
      </c>
      <c r="I10" s="35">
        <v>5</v>
      </c>
      <c r="J10" s="19" t="s">
        <v>8</v>
      </c>
      <c r="K10" s="19" t="s">
        <v>55</v>
      </c>
      <c r="L10" s="36">
        <v>40760</v>
      </c>
      <c r="M10" s="19"/>
    </row>
    <row r="11" spans="1:13" ht="12.75">
      <c r="A11" s="51">
        <v>153</v>
      </c>
      <c r="B11" s="50" t="s">
        <v>59</v>
      </c>
      <c r="C11" s="57" t="s">
        <v>293</v>
      </c>
      <c r="D11" s="52">
        <f t="shared" si="0"/>
        <v>0</v>
      </c>
      <c r="E11" s="52">
        <v>15</v>
      </c>
      <c r="F11" s="53" t="s">
        <v>312</v>
      </c>
      <c r="G11" s="50" t="s">
        <v>22</v>
      </c>
      <c r="H11" s="54">
        <v>39814</v>
      </c>
      <c r="I11" s="55">
        <v>10</v>
      </c>
      <c r="J11" s="50" t="s">
        <v>8</v>
      </c>
      <c r="K11" s="50" t="s">
        <v>20</v>
      </c>
      <c r="L11" s="54">
        <v>40760</v>
      </c>
      <c r="M11" s="50"/>
    </row>
    <row r="12" spans="1:13" ht="12.75">
      <c r="A12" s="32">
        <v>154</v>
      </c>
      <c r="B12" s="18" t="s">
        <v>65</v>
      </c>
      <c r="C12" s="18" t="s">
        <v>19</v>
      </c>
      <c r="D12" s="20">
        <f t="shared" si="0"/>
        <v>0</v>
      </c>
      <c r="E12" s="41">
        <v>0</v>
      </c>
      <c r="F12" s="42" t="s">
        <v>65</v>
      </c>
      <c r="G12" s="19" t="s">
        <v>29</v>
      </c>
      <c r="H12" s="36">
        <v>39386</v>
      </c>
      <c r="I12" s="35">
        <v>5</v>
      </c>
      <c r="J12" s="18" t="s">
        <v>19</v>
      </c>
      <c r="K12" s="18" t="s">
        <v>67</v>
      </c>
      <c r="L12" s="36">
        <v>41355</v>
      </c>
      <c r="M12" s="28" t="s">
        <v>319</v>
      </c>
    </row>
    <row r="13" spans="1:13" ht="12.75">
      <c r="A13" s="32">
        <v>155</v>
      </c>
      <c r="B13" s="19" t="s">
        <v>89</v>
      </c>
      <c r="C13" s="18" t="s">
        <v>293</v>
      </c>
      <c r="D13" s="20">
        <f t="shared" si="0"/>
        <v>0</v>
      </c>
      <c r="E13" s="20">
        <v>119.99</v>
      </c>
      <c r="F13" s="33" t="s">
        <v>309</v>
      </c>
      <c r="G13" s="19" t="s">
        <v>32</v>
      </c>
      <c r="H13" s="36">
        <v>39590</v>
      </c>
      <c r="I13" s="35">
        <v>5</v>
      </c>
      <c r="J13" s="19" t="s">
        <v>8</v>
      </c>
      <c r="K13" s="19" t="s">
        <v>285</v>
      </c>
      <c r="L13" s="36">
        <v>41311</v>
      </c>
      <c r="M13" s="19"/>
    </row>
    <row r="14" spans="1:13" ht="12.75">
      <c r="A14" s="32">
        <v>168</v>
      </c>
      <c r="B14" s="19" t="s">
        <v>17</v>
      </c>
      <c r="C14" s="19" t="s">
        <v>291</v>
      </c>
      <c r="D14" s="20">
        <f t="shared" si="0"/>
        <v>0</v>
      </c>
      <c r="E14" s="20">
        <v>75</v>
      </c>
      <c r="F14" s="33" t="s">
        <v>312</v>
      </c>
      <c r="G14" s="19" t="s">
        <v>16</v>
      </c>
      <c r="H14" s="36">
        <v>38275</v>
      </c>
      <c r="I14" s="35">
        <v>10</v>
      </c>
      <c r="J14" s="19" t="s">
        <v>6</v>
      </c>
      <c r="K14" s="19" t="s">
        <v>290</v>
      </c>
      <c r="L14" s="36">
        <v>40770</v>
      </c>
      <c r="M14" s="19"/>
    </row>
    <row r="15" spans="1:13" ht="12.75">
      <c r="A15" s="32">
        <v>169</v>
      </c>
      <c r="B15" s="19" t="s">
        <v>44</v>
      </c>
      <c r="C15" s="18" t="s">
        <v>291</v>
      </c>
      <c r="D15" s="20">
        <f t="shared" si="0"/>
        <v>0</v>
      </c>
      <c r="E15" s="20">
        <v>66.33</v>
      </c>
      <c r="F15" s="33" t="s">
        <v>312</v>
      </c>
      <c r="G15" s="19" t="s">
        <v>47</v>
      </c>
      <c r="H15" s="36">
        <v>40106</v>
      </c>
      <c r="I15" s="35">
        <v>10</v>
      </c>
      <c r="J15" s="19" t="s">
        <v>6</v>
      </c>
      <c r="K15" s="19" t="s">
        <v>290</v>
      </c>
      <c r="L15" s="36">
        <v>40770</v>
      </c>
      <c r="M15" s="19"/>
    </row>
    <row r="16" spans="1:13" ht="12.75">
      <c r="A16" s="51">
        <v>170</v>
      </c>
      <c r="B16" s="50" t="s">
        <v>7</v>
      </c>
      <c r="C16" s="50" t="s">
        <v>292</v>
      </c>
      <c r="D16" s="52">
        <f t="shared" si="0"/>
        <v>0</v>
      </c>
      <c r="E16" s="52">
        <v>20</v>
      </c>
      <c r="F16" s="53" t="s">
        <v>312</v>
      </c>
      <c r="G16" s="50"/>
      <c r="H16" s="54">
        <v>39814</v>
      </c>
      <c r="I16" s="55">
        <v>10</v>
      </c>
      <c r="J16" s="50" t="s">
        <v>8</v>
      </c>
      <c r="K16" s="50" t="s">
        <v>93</v>
      </c>
      <c r="L16" s="54">
        <v>40772</v>
      </c>
      <c r="M16" s="50"/>
    </row>
    <row r="17" spans="1:13" ht="12.75">
      <c r="A17" s="37">
        <v>171</v>
      </c>
      <c r="B17" s="18" t="s">
        <v>310</v>
      </c>
      <c r="C17" s="18" t="s">
        <v>293</v>
      </c>
      <c r="D17" s="20">
        <f t="shared" si="0"/>
        <v>0</v>
      </c>
      <c r="E17" s="41">
        <v>0</v>
      </c>
      <c r="F17" s="42" t="s">
        <v>310</v>
      </c>
      <c r="G17" s="19" t="s">
        <v>29</v>
      </c>
      <c r="H17" s="36">
        <v>39386</v>
      </c>
      <c r="I17" s="35">
        <v>5</v>
      </c>
      <c r="J17" s="19" t="s">
        <v>8</v>
      </c>
      <c r="K17" s="18" t="s">
        <v>351</v>
      </c>
      <c r="L17" s="36">
        <v>41332</v>
      </c>
      <c r="M17" s="28" t="s">
        <v>350</v>
      </c>
    </row>
    <row r="18" spans="1:13" ht="12.75">
      <c r="A18" s="37">
        <v>172</v>
      </c>
      <c r="B18" s="19" t="s">
        <v>96</v>
      </c>
      <c r="C18" s="18" t="s">
        <v>19</v>
      </c>
      <c r="D18" s="20">
        <f t="shared" si="0"/>
        <v>0</v>
      </c>
      <c r="E18" s="20">
        <v>25</v>
      </c>
      <c r="F18" s="33" t="s">
        <v>312</v>
      </c>
      <c r="G18" s="19"/>
      <c r="H18" s="36">
        <v>39814</v>
      </c>
      <c r="I18" s="35">
        <v>10</v>
      </c>
      <c r="J18" s="19" t="s">
        <v>19</v>
      </c>
      <c r="K18" s="18" t="s">
        <v>295</v>
      </c>
      <c r="L18" s="36"/>
      <c r="M18" s="19" t="s">
        <v>97</v>
      </c>
    </row>
    <row r="19" spans="1:13" ht="12.75">
      <c r="A19" s="37">
        <v>173</v>
      </c>
      <c r="B19" s="19" t="s">
        <v>42</v>
      </c>
      <c r="C19" s="19" t="s">
        <v>291</v>
      </c>
      <c r="D19" s="20">
        <f t="shared" si="0"/>
        <v>0</v>
      </c>
      <c r="E19" s="20">
        <v>50</v>
      </c>
      <c r="F19" s="33" t="s">
        <v>312</v>
      </c>
      <c r="G19" s="19" t="s">
        <v>14</v>
      </c>
      <c r="H19" s="36">
        <v>37838</v>
      </c>
      <c r="I19" s="35">
        <v>10</v>
      </c>
      <c r="J19" s="19" t="s">
        <v>6</v>
      </c>
      <c r="K19" s="19" t="s">
        <v>290</v>
      </c>
      <c r="L19" s="36">
        <v>40400</v>
      </c>
      <c r="M19" s="19"/>
    </row>
    <row r="20" spans="1:13" ht="12.75">
      <c r="A20" s="37">
        <v>174</v>
      </c>
      <c r="B20" s="44" t="s">
        <v>103</v>
      </c>
      <c r="C20" s="18" t="s">
        <v>292</v>
      </c>
      <c r="D20" s="20">
        <f t="shared" si="0"/>
        <v>0</v>
      </c>
      <c r="E20" s="45">
        <v>539</v>
      </c>
      <c r="F20" s="33" t="s">
        <v>310</v>
      </c>
      <c r="G20" s="44" t="s">
        <v>98</v>
      </c>
      <c r="H20" s="46">
        <v>40660</v>
      </c>
      <c r="I20" s="47">
        <v>5</v>
      </c>
      <c r="J20" s="18" t="s">
        <v>8</v>
      </c>
      <c r="K20" s="18" t="s">
        <v>20</v>
      </c>
      <c r="L20" s="46">
        <v>40780</v>
      </c>
      <c r="M20" s="28" t="s">
        <v>317</v>
      </c>
    </row>
    <row r="21" spans="1:13" ht="12.75">
      <c r="A21" s="37">
        <v>175</v>
      </c>
      <c r="B21" s="19" t="s">
        <v>65</v>
      </c>
      <c r="C21" s="18" t="s">
        <v>19</v>
      </c>
      <c r="D21" s="20">
        <f t="shared" si="0"/>
        <v>0</v>
      </c>
      <c r="E21" s="20">
        <v>358.98</v>
      </c>
      <c r="F21" s="33" t="s">
        <v>65</v>
      </c>
      <c r="G21" s="19" t="s">
        <v>66</v>
      </c>
      <c r="H21" s="36">
        <v>40602</v>
      </c>
      <c r="I21" s="35">
        <v>5</v>
      </c>
      <c r="J21" s="18" t="s">
        <v>19</v>
      </c>
      <c r="K21" s="19" t="s">
        <v>67</v>
      </c>
      <c r="L21" s="36">
        <v>40761</v>
      </c>
      <c r="M21" s="28" t="s">
        <v>321</v>
      </c>
    </row>
    <row r="22" spans="1:13" ht="38.25">
      <c r="A22" s="59">
        <v>176</v>
      </c>
      <c r="B22" s="60" t="s">
        <v>100</v>
      </c>
      <c r="C22" s="61" t="s">
        <v>292</v>
      </c>
      <c r="D22" s="52">
        <f t="shared" si="0"/>
        <v>0</v>
      </c>
      <c r="E22" s="62">
        <v>23.54</v>
      </c>
      <c r="F22" s="53" t="s">
        <v>312</v>
      </c>
      <c r="G22" s="58" t="s">
        <v>99</v>
      </c>
      <c r="H22" s="63">
        <v>40806</v>
      </c>
      <c r="I22" s="64">
        <v>10</v>
      </c>
      <c r="J22" s="58" t="s">
        <v>8</v>
      </c>
      <c r="K22" s="58" t="s">
        <v>67</v>
      </c>
      <c r="L22" s="63">
        <v>40793</v>
      </c>
      <c r="M22" s="58" t="s">
        <v>107</v>
      </c>
    </row>
    <row r="23" spans="1:13" ht="12.75">
      <c r="A23" s="37">
        <v>177</v>
      </c>
      <c r="B23" s="18" t="s">
        <v>310</v>
      </c>
      <c r="C23" s="18" t="s">
        <v>292</v>
      </c>
      <c r="D23" s="20">
        <f t="shared" si="0"/>
        <v>0</v>
      </c>
      <c r="E23" s="41">
        <v>1235</v>
      </c>
      <c r="F23" s="33" t="s">
        <v>310</v>
      </c>
      <c r="G23" s="19" t="s">
        <v>27</v>
      </c>
      <c r="H23" s="36">
        <v>38628</v>
      </c>
      <c r="I23" s="35">
        <v>5</v>
      </c>
      <c r="J23" s="19" t="s">
        <v>8</v>
      </c>
      <c r="K23" s="18" t="s">
        <v>67</v>
      </c>
      <c r="L23" s="36">
        <v>40396</v>
      </c>
      <c r="M23" s="28" t="s">
        <v>343</v>
      </c>
    </row>
    <row r="24" spans="1:13" ht="12.75">
      <c r="A24" s="37">
        <v>178</v>
      </c>
      <c r="B24" s="18" t="s">
        <v>40</v>
      </c>
      <c r="C24" s="18" t="s">
        <v>292</v>
      </c>
      <c r="D24" s="20">
        <f t="shared" si="0"/>
        <v>0</v>
      </c>
      <c r="E24" s="41">
        <v>600</v>
      </c>
      <c r="F24" s="33" t="s">
        <v>65</v>
      </c>
      <c r="G24" s="19" t="s">
        <v>27</v>
      </c>
      <c r="H24" s="36">
        <v>38628</v>
      </c>
      <c r="I24" s="35">
        <v>5</v>
      </c>
      <c r="J24" s="19" t="s">
        <v>8</v>
      </c>
      <c r="K24" s="18" t="s">
        <v>20</v>
      </c>
      <c r="L24" s="36">
        <v>40396</v>
      </c>
      <c r="M24" s="28" t="s">
        <v>322</v>
      </c>
    </row>
    <row r="25" spans="1:13" ht="12.75">
      <c r="A25" s="51">
        <v>179</v>
      </c>
      <c r="B25" s="50" t="s">
        <v>69</v>
      </c>
      <c r="C25" s="57" t="s">
        <v>293</v>
      </c>
      <c r="D25" s="52">
        <f t="shared" si="0"/>
        <v>0</v>
      </c>
      <c r="E25" s="52">
        <v>15.31</v>
      </c>
      <c r="F25" s="53" t="s">
        <v>312</v>
      </c>
      <c r="G25" s="50" t="s">
        <v>70</v>
      </c>
      <c r="H25" s="54">
        <v>40641</v>
      </c>
      <c r="I25" s="55">
        <v>5</v>
      </c>
      <c r="J25" s="50" t="s">
        <v>8</v>
      </c>
      <c r="K25" s="50" t="s">
        <v>55</v>
      </c>
      <c r="L25" s="54">
        <v>40829</v>
      </c>
      <c r="M25" s="50"/>
    </row>
    <row r="26" spans="1:13" ht="12.75">
      <c r="A26" s="37">
        <v>180</v>
      </c>
      <c r="B26" s="19" t="s">
        <v>10</v>
      </c>
      <c r="C26" s="19" t="s">
        <v>293</v>
      </c>
      <c r="D26" s="20">
        <f t="shared" si="0"/>
        <v>0</v>
      </c>
      <c r="E26" s="20">
        <v>82</v>
      </c>
      <c r="F26" s="33" t="s">
        <v>309</v>
      </c>
      <c r="G26" s="19" t="s">
        <v>11</v>
      </c>
      <c r="H26" s="38">
        <v>36964</v>
      </c>
      <c r="I26" s="39">
        <v>5</v>
      </c>
      <c r="J26" s="19" t="s">
        <v>8</v>
      </c>
      <c r="K26" s="19" t="s">
        <v>94</v>
      </c>
      <c r="L26" s="36">
        <v>40396</v>
      </c>
      <c r="M26" s="19" t="s">
        <v>95</v>
      </c>
    </row>
    <row r="27" spans="1:13" ht="12.75">
      <c r="A27" s="59">
        <v>181</v>
      </c>
      <c r="B27" s="60" t="s">
        <v>7</v>
      </c>
      <c r="C27" s="61" t="s">
        <v>292</v>
      </c>
      <c r="D27" s="52">
        <f t="shared" si="0"/>
        <v>0</v>
      </c>
      <c r="E27" s="62">
        <v>19.56</v>
      </c>
      <c r="F27" s="53" t="s">
        <v>312</v>
      </c>
      <c r="G27" s="58" t="s">
        <v>106</v>
      </c>
      <c r="H27" s="63">
        <v>40029</v>
      </c>
      <c r="I27" s="64">
        <v>10</v>
      </c>
      <c r="J27" s="58" t="s">
        <v>8</v>
      </c>
      <c r="K27" s="58" t="s">
        <v>277</v>
      </c>
      <c r="L27" s="63">
        <v>40833</v>
      </c>
      <c r="M27" s="58" t="s">
        <v>276</v>
      </c>
    </row>
    <row r="28" spans="1:13" ht="12.75">
      <c r="A28" s="59">
        <v>182</v>
      </c>
      <c r="B28" s="65" t="s">
        <v>260</v>
      </c>
      <c r="C28" s="61" t="s">
        <v>293</v>
      </c>
      <c r="D28" s="52">
        <f t="shared" si="0"/>
        <v>0</v>
      </c>
      <c r="E28" s="62">
        <v>252.35</v>
      </c>
      <c r="F28" s="53" t="s">
        <v>311</v>
      </c>
      <c r="G28" s="58" t="s">
        <v>104</v>
      </c>
      <c r="H28" s="63">
        <v>39814</v>
      </c>
      <c r="I28" s="64">
        <v>10</v>
      </c>
      <c r="J28" s="58" t="s">
        <v>8</v>
      </c>
      <c r="K28" s="61" t="s">
        <v>289</v>
      </c>
      <c r="L28" s="63">
        <v>40918</v>
      </c>
      <c r="M28" s="58"/>
    </row>
    <row r="29" spans="1:13" ht="12.75">
      <c r="A29" s="37">
        <v>183</v>
      </c>
      <c r="B29" s="48" t="s">
        <v>261</v>
      </c>
      <c r="C29" s="19" t="s">
        <v>293</v>
      </c>
      <c r="D29" s="20">
        <f t="shared" si="0"/>
        <v>0</v>
      </c>
      <c r="E29" s="45">
        <v>28.04</v>
      </c>
      <c r="F29" s="33" t="s">
        <v>312</v>
      </c>
      <c r="G29" s="44" t="s">
        <v>264</v>
      </c>
      <c r="H29" s="46">
        <v>40928</v>
      </c>
      <c r="I29" s="47">
        <v>10</v>
      </c>
      <c r="J29" s="44" t="s">
        <v>8</v>
      </c>
      <c r="K29" s="44" t="s">
        <v>262</v>
      </c>
      <c r="L29" s="46">
        <v>40928</v>
      </c>
      <c r="M29" s="44"/>
    </row>
    <row r="30" spans="1:13" ht="12.75">
      <c r="A30" s="51">
        <v>184</v>
      </c>
      <c r="B30" s="50" t="s">
        <v>17</v>
      </c>
      <c r="C30" s="50" t="s">
        <v>292</v>
      </c>
      <c r="D30" s="52">
        <f t="shared" si="0"/>
        <v>0</v>
      </c>
      <c r="E30" s="52">
        <v>10</v>
      </c>
      <c r="F30" s="53" t="s">
        <v>312</v>
      </c>
      <c r="G30" s="50" t="s">
        <v>265</v>
      </c>
      <c r="H30" s="54">
        <v>39814</v>
      </c>
      <c r="I30" s="55">
        <v>10</v>
      </c>
      <c r="J30" s="50" t="s">
        <v>8</v>
      </c>
      <c r="K30" s="50" t="s">
        <v>93</v>
      </c>
      <c r="L30" s="54">
        <v>40951</v>
      </c>
      <c r="M30" s="50"/>
    </row>
    <row r="31" spans="1:13" ht="12.75">
      <c r="A31" s="37">
        <v>200</v>
      </c>
      <c r="B31" s="48" t="s">
        <v>281</v>
      </c>
      <c r="C31" s="19" t="s">
        <v>293</v>
      </c>
      <c r="D31" s="20">
        <f t="shared" si="0"/>
        <v>0</v>
      </c>
      <c r="E31" s="45">
        <v>399.46</v>
      </c>
      <c r="F31" s="33" t="s">
        <v>65</v>
      </c>
      <c r="G31" s="44" t="s">
        <v>279</v>
      </c>
      <c r="H31" s="46">
        <v>41283</v>
      </c>
      <c r="I31" s="47">
        <v>5</v>
      </c>
      <c r="J31" s="44" t="s">
        <v>8</v>
      </c>
      <c r="K31" s="44" t="s">
        <v>280</v>
      </c>
      <c r="L31" s="46"/>
      <c r="M31" s="28" t="s">
        <v>341</v>
      </c>
    </row>
    <row r="32" spans="1:13" ht="12.75">
      <c r="A32" s="32">
        <v>201</v>
      </c>
      <c r="B32" s="48" t="s">
        <v>283</v>
      </c>
      <c r="C32" s="19" t="s">
        <v>293</v>
      </c>
      <c r="D32" s="20">
        <f t="shared" si="0"/>
        <v>0</v>
      </c>
      <c r="E32" s="45">
        <v>29.99</v>
      </c>
      <c r="F32" s="33" t="s">
        <v>309</v>
      </c>
      <c r="G32" s="44" t="s">
        <v>282</v>
      </c>
      <c r="H32" s="46">
        <v>41244</v>
      </c>
      <c r="I32" s="47">
        <v>5</v>
      </c>
      <c r="J32" s="44" t="s">
        <v>8</v>
      </c>
      <c r="K32" s="44" t="s">
        <v>278</v>
      </c>
      <c r="L32" s="19"/>
      <c r="M32" s="19"/>
    </row>
    <row r="33" spans="1:13" ht="12.75">
      <c r="A33" s="32">
        <v>204</v>
      </c>
      <c r="B33" s="28" t="s">
        <v>323</v>
      </c>
      <c r="C33" s="18" t="s">
        <v>19</v>
      </c>
      <c r="D33" s="20">
        <f t="shared" si="0"/>
        <v>23.854794520547927</v>
      </c>
      <c r="E33" s="44">
        <v>174.14</v>
      </c>
      <c r="F33" s="18" t="s">
        <v>311</v>
      </c>
      <c r="G33" s="18" t="s">
        <v>326</v>
      </c>
      <c r="H33" s="46">
        <v>41465</v>
      </c>
      <c r="I33" s="44">
        <v>10</v>
      </c>
      <c r="J33" s="18" t="s">
        <v>19</v>
      </c>
      <c r="K33" s="18" t="s">
        <v>67</v>
      </c>
      <c r="L33" s="19"/>
      <c r="M33" s="19" t="s">
        <v>345</v>
      </c>
    </row>
    <row r="34" spans="1:13" ht="12.75">
      <c r="A34" s="32">
        <v>205</v>
      </c>
      <c r="B34" s="28" t="s">
        <v>324</v>
      </c>
      <c r="C34" s="18" t="s">
        <v>19</v>
      </c>
      <c r="D34" s="20">
        <f t="shared" si="0"/>
        <v>1.6383561643835627</v>
      </c>
      <c r="E34" s="44">
        <v>11.96</v>
      </c>
      <c r="F34" s="18" t="s">
        <v>312</v>
      </c>
      <c r="G34" s="18" t="s">
        <v>326</v>
      </c>
      <c r="H34" s="38">
        <v>41465</v>
      </c>
      <c r="I34" s="44">
        <v>10</v>
      </c>
      <c r="J34" s="18" t="s">
        <v>19</v>
      </c>
      <c r="K34" s="18" t="s">
        <v>67</v>
      </c>
      <c r="L34" s="19"/>
      <c r="M34" s="19" t="s">
        <v>346</v>
      </c>
    </row>
    <row r="35" spans="1:13" ht="12.75">
      <c r="A35" s="49">
        <v>208</v>
      </c>
      <c r="B35" s="28" t="s">
        <v>65</v>
      </c>
      <c r="C35" s="18" t="s">
        <v>291</v>
      </c>
      <c r="D35" s="20">
        <f t="shared" si="0"/>
        <v>0</v>
      </c>
      <c r="E35" s="44">
        <v>494</v>
      </c>
      <c r="F35" s="18" t="s">
        <v>65</v>
      </c>
      <c r="G35" s="18" t="s">
        <v>302</v>
      </c>
      <c r="H35" s="46">
        <v>41730</v>
      </c>
      <c r="I35" s="44">
        <v>5</v>
      </c>
      <c r="J35" s="18" t="s">
        <v>8</v>
      </c>
      <c r="K35" s="18" t="s">
        <v>329</v>
      </c>
      <c r="L35" s="19"/>
      <c r="M35" s="19" t="s">
        <v>348</v>
      </c>
    </row>
    <row r="36" spans="1:13" ht="12.75">
      <c r="A36" s="49">
        <v>209</v>
      </c>
      <c r="B36" s="28" t="s">
        <v>310</v>
      </c>
      <c r="C36" s="18" t="s">
        <v>292</v>
      </c>
      <c r="D36" s="20">
        <f t="shared" si="0"/>
        <v>0</v>
      </c>
      <c r="E36" s="44">
        <v>415</v>
      </c>
      <c r="F36" s="18" t="s">
        <v>310</v>
      </c>
      <c r="G36" s="18" t="s">
        <v>302</v>
      </c>
      <c r="H36" s="46">
        <v>41640</v>
      </c>
      <c r="I36" s="44">
        <v>5</v>
      </c>
      <c r="J36" s="18" t="s">
        <v>8</v>
      </c>
      <c r="K36" s="18" t="s">
        <v>330</v>
      </c>
      <c r="L36" s="19"/>
      <c r="M36" s="19" t="s">
        <v>349</v>
      </c>
    </row>
    <row r="37" spans="1:13" ht="12.75">
      <c r="A37" s="49">
        <v>210</v>
      </c>
      <c r="B37" s="28" t="s">
        <v>331</v>
      </c>
      <c r="C37" s="18" t="s">
        <v>293</v>
      </c>
      <c r="D37" s="20">
        <f t="shared" si="0"/>
        <v>8.482191780821918</v>
      </c>
      <c r="E37" s="44">
        <v>40</v>
      </c>
      <c r="F37" s="18" t="s">
        <v>312</v>
      </c>
      <c r="G37" s="18" t="s">
        <v>332</v>
      </c>
      <c r="H37" s="46">
        <v>41739</v>
      </c>
      <c r="I37" s="44">
        <v>10</v>
      </c>
      <c r="J37" s="18" t="s">
        <v>333</v>
      </c>
      <c r="K37" s="18" t="s">
        <v>334</v>
      </c>
      <c r="L37" s="19"/>
      <c r="M37" s="19"/>
    </row>
    <row r="38" spans="1:13" ht="12.75">
      <c r="A38" s="49">
        <v>217</v>
      </c>
      <c r="B38" s="28" t="s">
        <v>339</v>
      </c>
      <c r="C38" s="18" t="s">
        <v>293</v>
      </c>
      <c r="D38" s="20">
        <f t="shared" si="0"/>
        <v>0</v>
      </c>
      <c r="E38" s="18">
        <v>0</v>
      </c>
      <c r="F38" s="18" t="s">
        <v>309</v>
      </c>
      <c r="G38" s="18" t="s">
        <v>332</v>
      </c>
      <c r="H38" s="46">
        <v>41836</v>
      </c>
      <c r="I38" s="44">
        <v>10</v>
      </c>
      <c r="J38" s="18" t="s">
        <v>8</v>
      </c>
      <c r="K38" s="18" t="s">
        <v>340</v>
      </c>
      <c r="L38" s="19"/>
      <c r="M38" s="18" t="s">
        <v>338</v>
      </c>
    </row>
    <row r="39" spans="1:13" ht="12.75">
      <c r="A39" s="56" t="s">
        <v>75</v>
      </c>
      <c r="B39" s="50" t="s">
        <v>25</v>
      </c>
      <c r="C39" s="57" t="s">
        <v>293</v>
      </c>
      <c r="D39" s="52">
        <f t="shared" si="0"/>
        <v>0</v>
      </c>
      <c r="E39" s="52">
        <v>304</v>
      </c>
      <c r="F39" s="53" t="s">
        <v>65</v>
      </c>
      <c r="G39" s="50" t="s">
        <v>23</v>
      </c>
      <c r="H39" s="54">
        <v>38546</v>
      </c>
      <c r="I39" s="55">
        <v>5</v>
      </c>
      <c r="J39" s="50" t="s">
        <v>8</v>
      </c>
      <c r="K39" s="50" t="s">
        <v>24</v>
      </c>
      <c r="L39" s="54">
        <v>40759</v>
      </c>
      <c r="M39" s="50"/>
    </row>
    <row r="40" spans="1:13" ht="12.75">
      <c r="A40" s="40" t="s">
        <v>76</v>
      </c>
      <c r="B40" s="19" t="s">
        <v>34</v>
      </c>
      <c r="C40" s="19" t="s">
        <v>293</v>
      </c>
      <c r="D40" s="20">
        <f t="shared" si="0"/>
        <v>0</v>
      </c>
      <c r="E40" s="20">
        <v>95</v>
      </c>
      <c r="F40" s="33" t="s">
        <v>309</v>
      </c>
      <c r="G40" s="19" t="s">
        <v>35</v>
      </c>
      <c r="H40" s="36">
        <v>39777</v>
      </c>
      <c r="I40" s="35">
        <v>5</v>
      </c>
      <c r="J40" s="19" t="s">
        <v>8</v>
      </c>
      <c r="K40" s="19" t="s">
        <v>24</v>
      </c>
      <c r="L40" s="36">
        <v>40759</v>
      </c>
      <c r="M40" s="19" t="s">
        <v>304</v>
      </c>
    </row>
    <row r="41" spans="1:13" ht="12.75">
      <c r="A41" s="32" t="s">
        <v>77</v>
      </c>
      <c r="B41" s="19" t="s">
        <v>38</v>
      </c>
      <c r="C41" s="19" t="s">
        <v>293</v>
      </c>
      <c r="D41" s="20">
        <f t="shared" si="0"/>
        <v>0</v>
      </c>
      <c r="E41" s="20">
        <v>1042</v>
      </c>
      <c r="F41" s="33" t="s">
        <v>65</v>
      </c>
      <c r="G41" s="19" t="s">
        <v>45</v>
      </c>
      <c r="H41" s="36">
        <v>39981</v>
      </c>
      <c r="I41" s="35">
        <v>5</v>
      </c>
      <c r="J41" s="19" t="s">
        <v>8</v>
      </c>
      <c r="K41" s="19" t="s">
        <v>24</v>
      </c>
      <c r="L41" s="36">
        <v>40759</v>
      </c>
      <c r="M41" s="29" t="s">
        <v>320</v>
      </c>
    </row>
    <row r="42" spans="1:13" ht="12.75">
      <c r="A42" s="32" t="s">
        <v>78</v>
      </c>
      <c r="B42" s="19" t="s">
        <v>39</v>
      </c>
      <c r="C42" s="19" t="s">
        <v>293</v>
      </c>
      <c r="D42" s="20">
        <f t="shared" si="0"/>
        <v>0</v>
      </c>
      <c r="E42" s="41">
        <v>0</v>
      </c>
      <c r="F42" s="42" t="s">
        <v>65</v>
      </c>
      <c r="G42" s="19"/>
      <c r="H42" s="34">
        <v>39814</v>
      </c>
      <c r="I42" s="35">
        <v>5</v>
      </c>
      <c r="J42" s="19" t="s">
        <v>8</v>
      </c>
      <c r="K42" s="19" t="s">
        <v>24</v>
      </c>
      <c r="L42" s="36">
        <v>40759</v>
      </c>
      <c r="M42" s="29" t="s">
        <v>320</v>
      </c>
    </row>
    <row r="43" spans="1:13" ht="12.75">
      <c r="A43" s="32" t="s">
        <v>79</v>
      </c>
      <c r="B43" s="19" t="s">
        <v>62</v>
      </c>
      <c r="C43" s="18" t="s">
        <v>293</v>
      </c>
      <c r="D43" s="20">
        <f t="shared" si="0"/>
        <v>0</v>
      </c>
      <c r="E43" s="20">
        <v>99.99</v>
      </c>
      <c r="F43" s="33" t="s">
        <v>309</v>
      </c>
      <c r="G43" s="19" t="s">
        <v>61</v>
      </c>
      <c r="H43" s="36">
        <v>40492</v>
      </c>
      <c r="I43" s="35">
        <v>5</v>
      </c>
      <c r="J43" s="19" t="s">
        <v>8</v>
      </c>
      <c r="K43" s="19" t="s">
        <v>24</v>
      </c>
      <c r="L43" s="36">
        <v>40759</v>
      </c>
      <c r="M43" s="19"/>
    </row>
    <row r="44" spans="1:13" s="4" customFormat="1" ht="12.75">
      <c r="A44" s="51" t="s">
        <v>80</v>
      </c>
      <c r="B44" s="50" t="s">
        <v>62</v>
      </c>
      <c r="C44" s="50" t="s">
        <v>293</v>
      </c>
      <c r="D44" s="52">
        <f t="shared" si="0"/>
        <v>0</v>
      </c>
      <c r="E44" s="52">
        <v>99.99</v>
      </c>
      <c r="F44" s="53" t="s">
        <v>309</v>
      </c>
      <c r="G44" s="50" t="s">
        <v>61</v>
      </c>
      <c r="H44" s="54">
        <v>40492</v>
      </c>
      <c r="I44" s="55">
        <v>5</v>
      </c>
      <c r="J44" s="50" t="s">
        <v>8</v>
      </c>
      <c r="K44" s="50" t="s">
        <v>305</v>
      </c>
      <c r="L44" s="54">
        <v>40759</v>
      </c>
      <c r="M44" s="57" t="s">
        <v>304</v>
      </c>
    </row>
    <row r="45" spans="1:13" s="4" customFormat="1" ht="26.25" customHeight="1">
      <c r="A45" s="51" t="s">
        <v>81</v>
      </c>
      <c r="B45" s="50" t="s">
        <v>63</v>
      </c>
      <c r="C45" s="57" t="s">
        <v>293</v>
      </c>
      <c r="D45" s="52">
        <v>0</v>
      </c>
      <c r="E45" s="52">
        <v>50</v>
      </c>
      <c r="F45" s="53" t="s">
        <v>65</v>
      </c>
      <c r="G45" s="50" t="s">
        <v>64</v>
      </c>
      <c r="H45" s="54">
        <v>40506</v>
      </c>
      <c r="I45" s="55">
        <v>5</v>
      </c>
      <c r="J45" s="50" t="s">
        <v>19</v>
      </c>
      <c r="K45" s="50" t="s">
        <v>24</v>
      </c>
      <c r="L45" s="54">
        <v>40759</v>
      </c>
      <c r="M45" s="50" t="s">
        <v>284</v>
      </c>
    </row>
    <row r="46" spans="1:13" s="4" customFormat="1" ht="12.75" customHeight="1">
      <c r="A46" s="32" t="s">
        <v>105</v>
      </c>
      <c r="B46" s="19" t="s">
        <v>102</v>
      </c>
      <c r="C46" s="18" t="s">
        <v>293</v>
      </c>
      <c r="D46" s="20">
        <f aca="true" t="shared" si="1" ref="D46:D61">+IF(+E46-(H$1-H46)*E46/I46/365&gt;0,+E46-(H$1-H46)*E46/I46/365,0)</f>
        <v>0</v>
      </c>
      <c r="E46" s="20">
        <v>24.99</v>
      </c>
      <c r="F46" s="33" t="s">
        <v>309</v>
      </c>
      <c r="G46" s="19" t="s">
        <v>61</v>
      </c>
      <c r="H46" s="36">
        <v>40492</v>
      </c>
      <c r="I46" s="35">
        <v>5</v>
      </c>
      <c r="J46" s="19" t="s">
        <v>8</v>
      </c>
      <c r="K46" s="19" t="s">
        <v>55</v>
      </c>
      <c r="L46" s="36">
        <v>40829</v>
      </c>
      <c r="M46" s="19"/>
    </row>
    <row r="47" spans="1:13" s="4" customFormat="1" ht="12.75" customHeight="1">
      <c r="A47" s="32" t="s">
        <v>83</v>
      </c>
      <c r="B47" s="19" t="s">
        <v>82</v>
      </c>
      <c r="C47" s="18" t="s">
        <v>19</v>
      </c>
      <c r="D47" s="20">
        <f t="shared" si="1"/>
        <v>0</v>
      </c>
      <c r="E47" s="20">
        <v>79</v>
      </c>
      <c r="F47" s="33" t="s">
        <v>312</v>
      </c>
      <c r="G47" s="19" t="s">
        <v>18</v>
      </c>
      <c r="H47" s="36">
        <v>38420</v>
      </c>
      <c r="I47" s="35">
        <v>10</v>
      </c>
      <c r="J47" s="19" t="s">
        <v>19</v>
      </c>
      <c r="K47" s="18" t="s">
        <v>299</v>
      </c>
      <c r="L47" s="36">
        <v>40760</v>
      </c>
      <c r="M47" s="19"/>
    </row>
    <row r="48" spans="1:13" s="4" customFormat="1" ht="12.75" customHeight="1">
      <c r="A48" s="32" t="s">
        <v>86</v>
      </c>
      <c r="B48" s="50" t="s">
        <v>58</v>
      </c>
      <c r="C48" s="18" t="s">
        <v>19</v>
      </c>
      <c r="D48" s="20">
        <f t="shared" si="1"/>
        <v>0</v>
      </c>
      <c r="E48" s="20">
        <v>293</v>
      </c>
      <c r="F48" s="33" t="s">
        <v>311</v>
      </c>
      <c r="G48" s="19" t="s">
        <v>21</v>
      </c>
      <c r="H48" s="36">
        <v>38465</v>
      </c>
      <c r="I48" s="35">
        <v>10</v>
      </c>
      <c r="J48" s="19" t="s">
        <v>19</v>
      </c>
      <c r="K48" s="18" t="s">
        <v>299</v>
      </c>
      <c r="L48" s="36">
        <v>40760</v>
      </c>
      <c r="M48" s="19"/>
    </row>
    <row r="49" spans="1:13" s="4" customFormat="1" ht="12.75" customHeight="1">
      <c r="A49" s="32" t="s">
        <v>85</v>
      </c>
      <c r="B49" s="19" t="s">
        <v>57</v>
      </c>
      <c r="C49" s="18" t="s">
        <v>19</v>
      </c>
      <c r="D49" s="20">
        <f t="shared" si="1"/>
        <v>0</v>
      </c>
      <c r="E49" s="20">
        <v>40</v>
      </c>
      <c r="F49" s="33" t="s">
        <v>312</v>
      </c>
      <c r="G49" s="19"/>
      <c r="H49" s="34">
        <v>39814</v>
      </c>
      <c r="I49" s="35">
        <v>10</v>
      </c>
      <c r="J49" s="19" t="s">
        <v>19</v>
      </c>
      <c r="K49" s="18" t="s">
        <v>299</v>
      </c>
      <c r="L49" s="36">
        <v>40760</v>
      </c>
      <c r="M49" s="19"/>
    </row>
    <row r="50" spans="1:13" s="4" customFormat="1" ht="12.75" customHeight="1">
      <c r="A50" s="32" t="s">
        <v>84</v>
      </c>
      <c r="B50" s="19" t="s">
        <v>60</v>
      </c>
      <c r="C50" s="18" t="s">
        <v>293</v>
      </c>
      <c r="D50" s="20">
        <f t="shared" si="1"/>
        <v>0</v>
      </c>
      <c r="E50" s="20">
        <v>10</v>
      </c>
      <c r="F50" s="33" t="s">
        <v>312</v>
      </c>
      <c r="G50" s="19" t="s">
        <v>48</v>
      </c>
      <c r="H50" s="38">
        <v>40156</v>
      </c>
      <c r="I50" s="39">
        <v>10</v>
      </c>
      <c r="J50" s="19" t="s">
        <v>8</v>
      </c>
      <c r="K50" s="19" t="s">
        <v>20</v>
      </c>
      <c r="L50" s="36">
        <v>40760</v>
      </c>
      <c r="M50" s="19"/>
    </row>
    <row r="51" spans="1:13" s="4" customFormat="1" ht="12.75" customHeight="1">
      <c r="A51" s="32" t="s">
        <v>90</v>
      </c>
      <c r="B51" s="19" t="s">
        <v>5</v>
      </c>
      <c r="C51" s="19" t="s">
        <v>291</v>
      </c>
      <c r="D51" s="20">
        <f t="shared" si="1"/>
        <v>0</v>
      </c>
      <c r="E51" s="20">
        <v>200</v>
      </c>
      <c r="F51" s="33" t="s">
        <v>311</v>
      </c>
      <c r="G51" s="19"/>
      <c r="H51" s="34">
        <v>39814</v>
      </c>
      <c r="I51" s="35">
        <v>10</v>
      </c>
      <c r="J51" s="19" t="s">
        <v>6</v>
      </c>
      <c r="K51" s="19" t="s">
        <v>290</v>
      </c>
      <c r="L51" s="36">
        <v>40770</v>
      </c>
      <c r="M51" s="19"/>
    </row>
    <row r="52" spans="1:13" s="4" customFormat="1" ht="12.75" customHeight="1">
      <c r="A52" s="32" t="s">
        <v>91</v>
      </c>
      <c r="B52" s="19" t="s">
        <v>12</v>
      </c>
      <c r="C52" s="19" t="s">
        <v>291</v>
      </c>
      <c r="D52" s="20">
        <f t="shared" si="1"/>
        <v>0</v>
      </c>
      <c r="E52" s="20">
        <v>180</v>
      </c>
      <c r="F52" s="33" t="s">
        <v>309</v>
      </c>
      <c r="G52" s="19" t="s">
        <v>13</v>
      </c>
      <c r="H52" s="36">
        <v>37802</v>
      </c>
      <c r="I52" s="35">
        <v>5</v>
      </c>
      <c r="J52" s="19" t="s">
        <v>6</v>
      </c>
      <c r="K52" s="19" t="s">
        <v>290</v>
      </c>
      <c r="L52" s="36">
        <v>40770</v>
      </c>
      <c r="M52" s="19"/>
    </row>
    <row r="53" spans="1:13" ht="12.75">
      <c r="A53" s="32" t="s">
        <v>92</v>
      </c>
      <c r="B53" s="19" t="s">
        <v>15</v>
      </c>
      <c r="C53" s="19" t="s">
        <v>291</v>
      </c>
      <c r="D53" s="20">
        <f t="shared" si="1"/>
        <v>0</v>
      </c>
      <c r="E53" s="20">
        <v>448</v>
      </c>
      <c r="F53" s="33" t="s">
        <v>309</v>
      </c>
      <c r="G53" s="19" t="s">
        <v>16</v>
      </c>
      <c r="H53" s="36">
        <v>38275</v>
      </c>
      <c r="I53" s="35">
        <v>5</v>
      </c>
      <c r="J53" s="19" t="s">
        <v>6</v>
      </c>
      <c r="K53" s="19" t="s">
        <v>290</v>
      </c>
      <c r="L53" s="36">
        <v>40770</v>
      </c>
      <c r="M53" s="19"/>
    </row>
    <row r="54" spans="1:15" ht="12.75" customHeight="1">
      <c r="A54" s="37" t="s">
        <v>266</v>
      </c>
      <c r="B54" s="60" t="s">
        <v>267</v>
      </c>
      <c r="C54" s="18" t="s">
        <v>19</v>
      </c>
      <c r="D54" s="20">
        <f t="shared" si="1"/>
        <v>1.6320164383561462</v>
      </c>
      <c r="E54" s="45">
        <v>229.11</v>
      </c>
      <c r="F54" s="33" t="s">
        <v>311</v>
      </c>
      <c r="G54" s="44" t="s">
        <v>268</v>
      </c>
      <c r="H54" s="46">
        <v>40991</v>
      </c>
      <c r="I54" s="47">
        <v>10</v>
      </c>
      <c r="J54" s="19" t="s">
        <v>19</v>
      </c>
      <c r="K54" s="44" t="s">
        <v>50</v>
      </c>
      <c r="L54" s="46"/>
      <c r="M54" s="44"/>
      <c r="N54" t="s">
        <v>302</v>
      </c>
      <c r="O54" t="s">
        <v>302</v>
      </c>
    </row>
    <row r="55" spans="1:13" ht="12.75" customHeight="1">
      <c r="A55" s="37" t="s">
        <v>272</v>
      </c>
      <c r="B55" s="48" t="s">
        <v>269</v>
      </c>
      <c r="C55" s="18" t="s">
        <v>19</v>
      </c>
      <c r="D55" s="20">
        <f t="shared" si="1"/>
        <v>1.3719452054794488</v>
      </c>
      <c r="E55" s="45">
        <v>69.55</v>
      </c>
      <c r="F55" s="33" t="s">
        <v>312</v>
      </c>
      <c r="G55" s="44" t="s">
        <v>270</v>
      </c>
      <c r="H55" s="36">
        <v>41037</v>
      </c>
      <c r="I55" s="47">
        <v>10</v>
      </c>
      <c r="J55" s="44" t="s">
        <v>19</v>
      </c>
      <c r="K55" s="44" t="s">
        <v>271</v>
      </c>
      <c r="L55" s="46"/>
      <c r="M55" s="44"/>
    </row>
    <row r="56" spans="1:13" ht="12.75" customHeight="1">
      <c r="A56" s="37" t="s">
        <v>273</v>
      </c>
      <c r="B56" s="48" t="s">
        <v>274</v>
      </c>
      <c r="C56" s="19" t="s">
        <v>293</v>
      </c>
      <c r="D56" s="20">
        <f t="shared" si="1"/>
        <v>3.4401917808219196</v>
      </c>
      <c r="E56" s="45">
        <v>74.3</v>
      </c>
      <c r="F56" s="33" t="s">
        <v>312</v>
      </c>
      <c r="G56" s="44" t="s">
        <v>275</v>
      </c>
      <c r="H56" s="46">
        <v>41134</v>
      </c>
      <c r="I56" s="47">
        <v>10</v>
      </c>
      <c r="J56" s="44" t="s">
        <v>8</v>
      </c>
      <c r="K56" s="19" t="s">
        <v>306</v>
      </c>
      <c r="L56" s="46"/>
      <c r="M56" s="44"/>
    </row>
    <row r="57" spans="1:13" ht="12.75" customHeight="1">
      <c r="A57" s="32" t="s">
        <v>286</v>
      </c>
      <c r="B57" s="48" t="s">
        <v>287</v>
      </c>
      <c r="C57" s="19" t="s">
        <v>293</v>
      </c>
      <c r="D57" s="20">
        <f t="shared" si="1"/>
        <v>0</v>
      </c>
      <c r="E57" s="45">
        <v>150</v>
      </c>
      <c r="F57" s="33" t="s">
        <v>309</v>
      </c>
      <c r="G57" s="44" t="s">
        <v>288</v>
      </c>
      <c r="H57" s="46">
        <v>41456</v>
      </c>
      <c r="I57" s="47">
        <v>5</v>
      </c>
      <c r="J57" s="19" t="s">
        <v>8</v>
      </c>
      <c r="K57" s="19" t="s">
        <v>303</v>
      </c>
      <c r="L57" s="19"/>
      <c r="M57" s="19"/>
    </row>
    <row r="58" spans="1:13" ht="12.75" customHeight="1">
      <c r="A58" s="49" t="s">
        <v>328</v>
      </c>
      <c r="B58" s="28" t="s">
        <v>327</v>
      </c>
      <c r="C58" s="18" t="s">
        <v>293</v>
      </c>
      <c r="D58" s="20">
        <f t="shared" si="1"/>
        <v>3.993150684931507</v>
      </c>
      <c r="E58" s="44">
        <v>25</v>
      </c>
      <c r="F58" s="18" t="s">
        <v>312</v>
      </c>
      <c r="G58" s="18" t="s">
        <v>302</v>
      </c>
      <c r="H58" s="46">
        <v>41548</v>
      </c>
      <c r="I58" s="44">
        <v>10</v>
      </c>
      <c r="J58" s="18" t="s">
        <v>8</v>
      </c>
      <c r="K58" s="18" t="s">
        <v>325</v>
      </c>
      <c r="L58" s="19"/>
      <c r="M58" s="19" t="s">
        <v>347</v>
      </c>
    </row>
    <row r="59" spans="1:13" ht="12.75" customHeight="1">
      <c r="A59" s="49" t="s">
        <v>336</v>
      </c>
      <c r="B59" s="28" t="s">
        <v>335</v>
      </c>
      <c r="C59" s="18" t="s">
        <v>293</v>
      </c>
      <c r="D59" s="20">
        <f t="shared" si="1"/>
        <v>49.36438356164385</v>
      </c>
      <c r="E59" s="44">
        <f>35*6</f>
        <v>210</v>
      </c>
      <c r="F59" s="18" t="s">
        <v>312</v>
      </c>
      <c r="G59" s="18" t="s">
        <v>332</v>
      </c>
      <c r="H59" s="46">
        <v>41823</v>
      </c>
      <c r="I59" s="44">
        <v>10</v>
      </c>
      <c r="J59" s="18" t="s">
        <v>333</v>
      </c>
      <c r="K59" s="18" t="s">
        <v>337</v>
      </c>
      <c r="L59" s="19"/>
      <c r="M59" s="19"/>
    </row>
    <row r="60" spans="1:13" ht="12.75" customHeight="1">
      <c r="A60" s="51" t="s">
        <v>87</v>
      </c>
      <c r="B60" s="50" t="s">
        <v>30</v>
      </c>
      <c r="C60" s="57" t="s">
        <v>292</v>
      </c>
      <c r="D60" s="52">
        <f t="shared" si="1"/>
        <v>0</v>
      </c>
      <c r="E60" s="52">
        <v>34.48</v>
      </c>
      <c r="F60" s="53" t="s">
        <v>312</v>
      </c>
      <c r="G60" s="50" t="s">
        <v>31</v>
      </c>
      <c r="H60" s="54">
        <v>39314</v>
      </c>
      <c r="I60" s="55">
        <v>5</v>
      </c>
      <c r="J60" s="57" t="s">
        <v>295</v>
      </c>
      <c r="K60" s="57" t="s">
        <v>295</v>
      </c>
      <c r="L60" s="54">
        <v>40760</v>
      </c>
      <c r="M60" s="50" t="s">
        <v>344</v>
      </c>
    </row>
    <row r="61" spans="1:13" ht="12.75" customHeight="1">
      <c r="A61" s="43" t="s">
        <v>74</v>
      </c>
      <c r="B61" s="19" t="s">
        <v>37</v>
      </c>
      <c r="C61" s="19" t="s">
        <v>293</v>
      </c>
      <c r="D61" s="20">
        <f t="shared" si="1"/>
        <v>0</v>
      </c>
      <c r="E61" s="41">
        <v>0</v>
      </c>
      <c r="F61" s="42" t="s">
        <v>310</v>
      </c>
      <c r="G61" s="19"/>
      <c r="H61" s="34">
        <v>39814</v>
      </c>
      <c r="I61" s="35">
        <v>5</v>
      </c>
      <c r="J61" s="19" t="s">
        <v>8</v>
      </c>
      <c r="K61" s="19" t="s">
        <v>24</v>
      </c>
      <c r="L61" s="36">
        <v>40759</v>
      </c>
      <c r="M61" s="19"/>
    </row>
    <row r="62" spans="1:13" ht="12.75" customHeight="1">
      <c r="A62" s="49" t="s">
        <v>302</v>
      </c>
      <c r="B62" s="28" t="s">
        <v>302</v>
      </c>
      <c r="C62" s="18" t="s">
        <v>302</v>
      </c>
      <c r="D62" s="20" t="s">
        <v>302</v>
      </c>
      <c r="E62" s="19" t="s">
        <v>302</v>
      </c>
      <c r="F62" s="18" t="s">
        <v>302</v>
      </c>
      <c r="G62" s="18" t="s">
        <v>302</v>
      </c>
      <c r="H62" s="36" t="s">
        <v>302</v>
      </c>
      <c r="I62" s="19" t="s">
        <v>302</v>
      </c>
      <c r="J62" s="18" t="s">
        <v>302</v>
      </c>
      <c r="K62" s="18" t="s">
        <v>302</v>
      </c>
      <c r="L62" s="19"/>
      <c r="M62" s="19"/>
    </row>
    <row r="63" spans="2:11" ht="12.75" customHeight="1">
      <c r="B63" s="5"/>
      <c r="E63" s="4"/>
      <c r="F63" s="4"/>
      <c r="G63" s="4"/>
      <c r="H63" s="4"/>
      <c r="I63" s="4"/>
      <c r="J63" s="4"/>
      <c r="K63" s="4"/>
    </row>
    <row r="64" spans="2:5" ht="12.75">
      <c r="B64" t="s">
        <v>36</v>
      </c>
      <c r="D64" s="20">
        <f>SUM(D4:D62)</f>
        <v>93.77703013698627</v>
      </c>
      <c r="E64" s="20">
        <f>SUM(E4:E62)</f>
        <v>9441.029999999999</v>
      </c>
    </row>
    <row r="65" ht="12.75"/>
    <row r="66" ht="12.75"/>
    <row r="67" spans="9:10" ht="12.75">
      <c r="I67" s="22" t="s">
        <v>315</v>
      </c>
      <c r="J67" s="22" t="s">
        <v>316</v>
      </c>
    </row>
    <row r="68" spans="1:10" ht="12.75">
      <c r="A68" s="25" t="s">
        <v>318</v>
      </c>
      <c r="B68" s="19" t="s">
        <v>291</v>
      </c>
      <c r="C68" s="19" t="s">
        <v>88</v>
      </c>
      <c r="D68" s="19">
        <f>+COUNTIF(C$4:C$62,B68)</f>
        <v>7</v>
      </c>
      <c r="F68" s="18" t="s">
        <v>314</v>
      </c>
      <c r="G68" s="18" t="s">
        <v>307</v>
      </c>
      <c r="H68" s="21" t="s">
        <v>88</v>
      </c>
      <c r="I68" s="19">
        <f>+COUNTIF(F$4:F$62,G68)</f>
        <v>25</v>
      </c>
      <c r="J68" s="19"/>
    </row>
    <row r="69" spans="2:10" ht="12.75">
      <c r="B69" s="19" t="s">
        <v>291</v>
      </c>
      <c r="C69" s="19" t="s">
        <v>294</v>
      </c>
      <c r="D69" s="20">
        <f>+SUMIF(C$4:C$62,B69,E$4:E$62)</f>
        <v>1513.33</v>
      </c>
      <c r="G69" s="18" t="s">
        <v>307</v>
      </c>
      <c r="H69" s="21" t="s">
        <v>294</v>
      </c>
      <c r="I69" s="20">
        <f>+SUMIF(F$4:F$62,G69,E$4:E$62)</f>
        <v>1186.06</v>
      </c>
      <c r="J69" s="20">
        <f>+SUMIF(F$4:F$62,G69,D$4:D$62)</f>
        <v>68.2902191780822</v>
      </c>
    </row>
    <row r="70" spans="2:10" ht="12.75">
      <c r="B70" s="19" t="s">
        <v>19</v>
      </c>
      <c r="C70" s="19" t="s">
        <v>88</v>
      </c>
      <c r="D70" s="19">
        <f>+COUNTIF(C$4:C$62,B70)</f>
        <v>11</v>
      </c>
      <c r="G70" s="18" t="s">
        <v>308</v>
      </c>
      <c r="H70" s="21" t="s">
        <v>88</v>
      </c>
      <c r="I70" s="19">
        <f>+COUNTIF(F$4:F$62,G70)</f>
        <v>5</v>
      </c>
      <c r="J70" s="19"/>
    </row>
    <row r="71" spans="2:10" ht="12.75">
      <c r="B71" s="19" t="s">
        <v>19</v>
      </c>
      <c r="C71" s="19" t="s">
        <v>294</v>
      </c>
      <c r="D71" s="20">
        <f>+SUMIF(C$4:C$58,B71,E$4:E$62)</f>
        <v>1359.74</v>
      </c>
      <c r="G71" s="18" t="s">
        <v>308</v>
      </c>
      <c r="H71" s="21" t="s">
        <v>294</v>
      </c>
      <c r="I71" s="20">
        <f>+SUMIF(F$4:F$62,G71,E$4:E$62)</f>
        <v>1148.6</v>
      </c>
      <c r="J71" s="20">
        <f>+SUMIF(F$4:F$62,G71,D$4:D$62)</f>
        <v>25.486810958904073</v>
      </c>
    </row>
    <row r="72" spans="2:10" ht="12.75">
      <c r="B72" s="19" t="s">
        <v>292</v>
      </c>
      <c r="C72" s="19" t="s">
        <v>88</v>
      </c>
      <c r="D72" s="19">
        <f>+COUNTIF(C$4:C$62,B72)</f>
        <v>10</v>
      </c>
      <c r="G72" s="18" t="s">
        <v>309</v>
      </c>
      <c r="H72" s="21" t="s">
        <v>88</v>
      </c>
      <c r="I72" s="19">
        <f>+COUNTIF(F$4:F$58,G72)</f>
        <v>14</v>
      </c>
      <c r="J72" s="19"/>
    </row>
    <row r="73" spans="2:10" ht="12.75">
      <c r="B73" s="19" t="s">
        <v>292</v>
      </c>
      <c r="C73" s="19" t="s">
        <v>294</v>
      </c>
      <c r="D73" s="20">
        <f>+SUMIF(C$4:C$62,B73,E$4:E$62)</f>
        <v>2896.58</v>
      </c>
      <c r="G73" s="18" t="s">
        <v>309</v>
      </c>
      <c r="H73" s="21" t="s">
        <v>294</v>
      </c>
      <c r="I73" s="20">
        <f>+SUMIF(F$4:F$62,G73,E$4:E$62)</f>
        <v>1668.93</v>
      </c>
      <c r="J73" s="20">
        <f>+SUMIF(F$4:F$62,G73,D$4:D$62)</f>
        <v>0</v>
      </c>
    </row>
    <row r="74" spans="2:10" ht="12.75">
      <c r="B74" s="19" t="s">
        <v>293</v>
      </c>
      <c r="C74" s="19" t="s">
        <v>88</v>
      </c>
      <c r="D74" s="19">
        <f>+COUNTIF(C$4:C$62,B74)</f>
        <v>30</v>
      </c>
      <c r="G74" s="18" t="s">
        <v>65</v>
      </c>
      <c r="H74" s="21" t="s">
        <v>88</v>
      </c>
      <c r="I74" s="19">
        <f>+COUNTIF(F$4:F$62,G74)</f>
        <v>9</v>
      </c>
      <c r="J74" s="19"/>
    </row>
    <row r="75" spans="2:10" ht="12.75">
      <c r="B75" s="19" t="s">
        <v>293</v>
      </c>
      <c r="C75" s="19" t="s">
        <v>294</v>
      </c>
      <c r="D75" s="20">
        <f>+SUMIF(C$4:C$62,B75,E$4:E$62)</f>
        <v>3671.379999999999</v>
      </c>
      <c r="G75" s="18" t="s">
        <v>65</v>
      </c>
      <c r="H75" s="21" t="s">
        <v>294</v>
      </c>
      <c r="I75" s="20">
        <f>+SUMIF(F$4:F$62,G75,E$4:E$62)</f>
        <v>3248.44</v>
      </c>
      <c r="J75" s="20">
        <f>+SUMIF(F$4:F$62,G75,D$4:D$62)</f>
        <v>0</v>
      </c>
    </row>
    <row r="76" spans="3:10" ht="12.75">
      <c r="C76" s="16" t="s">
        <v>302</v>
      </c>
      <c r="D76" s="16" t="s">
        <v>302</v>
      </c>
      <c r="G76" s="18" t="s">
        <v>310</v>
      </c>
      <c r="H76" s="21" t="s">
        <v>88</v>
      </c>
      <c r="I76" s="19">
        <f>+COUNTIF(F$4:F$62,G76)</f>
        <v>5</v>
      </c>
      <c r="J76" s="19"/>
    </row>
    <row r="77" spans="3:10" ht="12.75">
      <c r="C77" s="16" t="s">
        <v>302</v>
      </c>
      <c r="D77" s="17" t="s">
        <v>302</v>
      </c>
      <c r="G77" s="18" t="s">
        <v>310</v>
      </c>
      <c r="H77" s="21" t="s">
        <v>294</v>
      </c>
      <c r="I77" s="20">
        <f>+SUMIF(F$4:F$62,G77,E$4:E$62)</f>
        <v>2189</v>
      </c>
      <c r="J77" s="20">
        <f>+SUMIF(F$4:F$62,G77,D$4:D$62)</f>
        <v>0</v>
      </c>
    </row>
    <row r="78" spans="3:10" ht="12.75">
      <c r="C78" s="18" t="s">
        <v>296</v>
      </c>
      <c r="D78" s="19">
        <f>+D74+D72+D70+D68</f>
        <v>58</v>
      </c>
      <c r="H78" s="21" t="s">
        <v>296</v>
      </c>
      <c r="I78" s="23">
        <f>+I74+I72+I70+I68+I76</f>
        <v>58</v>
      </c>
      <c r="J78" s="23"/>
    </row>
    <row r="79" spans="3:10" ht="12.75">
      <c r="C79" s="18" t="s">
        <v>297</v>
      </c>
      <c r="D79" s="20">
        <f>+D75+D73+D71+D69</f>
        <v>9441.029999999999</v>
      </c>
      <c r="H79" s="21" t="s">
        <v>297</v>
      </c>
      <c r="I79" s="24">
        <f>+I75+I73+I71+I69+I77</f>
        <v>9441.029999999999</v>
      </c>
      <c r="J79" s="24">
        <f>+J75+J73+J71+J69+J77</f>
        <v>93.77703013698627</v>
      </c>
    </row>
    <row r="80" ht="12.75"/>
    <row r="81" ht="12.75"/>
    <row r="82" ht="12.75"/>
    <row r="83" spans="1:2" ht="12.75">
      <c r="A83" s="27"/>
      <c r="B83" s="26"/>
    </row>
  </sheetData>
  <sheetProtection/>
  <autoFilter ref="A3:O62"/>
  <printOptions gridLines="1"/>
  <pageMargins left="0.75" right="0.75" top="1" bottom="1" header="0.5" footer="0.5"/>
  <pageSetup fitToHeight="1" fitToWidth="1" orientation="portrait" paperSize="9" scale="32" r:id="rId3"/>
  <legacyDrawing r:id="rId2"/>
</worksheet>
</file>

<file path=xl/worksheets/sheet5.xml><?xml version="1.0" encoding="utf-8"?>
<worksheet xmlns="http://schemas.openxmlformats.org/spreadsheetml/2006/main" xmlns:r="http://schemas.openxmlformats.org/officeDocument/2006/relationships">
  <dimension ref="A1:K51"/>
  <sheetViews>
    <sheetView zoomScalePageLayoutView="0" workbookViewId="0" topLeftCell="D28">
      <selection activeCell="K15" sqref="K15"/>
    </sheetView>
  </sheetViews>
  <sheetFormatPr defaultColWidth="9.140625" defaultRowHeight="12.75"/>
  <cols>
    <col min="1" max="1" width="5.140625" style="7" customWidth="1"/>
    <col min="2" max="2" width="64.57421875" style="12" customWidth="1"/>
    <col min="3" max="3" width="26.7109375" style="8" customWidth="1"/>
    <col min="4" max="4" width="36.140625" style="8" customWidth="1"/>
    <col min="5" max="5" width="10.421875" style="7" customWidth="1"/>
    <col min="6" max="6" width="16.00390625" style="7" customWidth="1"/>
    <col min="7" max="7" width="15.57421875" style="7" customWidth="1"/>
    <col min="8" max="8" width="11.421875" style="7" customWidth="1"/>
    <col min="9" max="9" width="11.140625" style="11" customWidth="1"/>
    <col min="10" max="10" width="12.140625" style="8" customWidth="1"/>
    <col min="11" max="11" width="16.7109375" style="8" customWidth="1"/>
    <col min="12" max="16384" width="9.140625" style="8" customWidth="1"/>
  </cols>
  <sheetData>
    <row r="1" spans="1:11" s="6" customFormat="1" ht="12.75">
      <c r="A1" s="6" t="s">
        <v>108</v>
      </c>
      <c r="B1" s="6" t="s">
        <v>109</v>
      </c>
      <c r="C1" s="6" t="s">
        <v>110</v>
      </c>
      <c r="D1" s="6" t="s">
        <v>111</v>
      </c>
      <c r="E1" s="6" t="s">
        <v>112</v>
      </c>
      <c r="F1" s="6" t="s">
        <v>113</v>
      </c>
      <c r="G1" s="6" t="s">
        <v>114</v>
      </c>
      <c r="H1" s="6" t="s">
        <v>115</v>
      </c>
      <c r="I1" s="10" t="s">
        <v>116</v>
      </c>
      <c r="J1" s="6" t="s">
        <v>117</v>
      </c>
      <c r="K1" s="6" t="s">
        <v>118</v>
      </c>
    </row>
    <row r="2" spans="1:3" s="13" customFormat="1" ht="12">
      <c r="A2" s="14">
        <v>1</v>
      </c>
      <c r="B2" s="13" t="s">
        <v>256</v>
      </c>
      <c r="C2" s="13" t="s">
        <v>257</v>
      </c>
    </row>
    <row r="3" spans="1:10" ht="11.25">
      <c r="A3" s="7">
        <v>2</v>
      </c>
      <c r="B3" s="12" t="s">
        <v>119</v>
      </c>
      <c r="C3" s="8" t="s">
        <v>120</v>
      </c>
      <c r="D3" s="8" t="s">
        <v>121</v>
      </c>
      <c r="E3" s="7">
        <v>2005</v>
      </c>
      <c r="F3" s="7" t="s">
        <v>122</v>
      </c>
      <c r="H3" s="7">
        <v>2005</v>
      </c>
      <c r="I3" s="11">
        <v>30</v>
      </c>
      <c r="J3" s="8" t="s">
        <v>123</v>
      </c>
    </row>
    <row r="4" spans="1:10" ht="11.25">
      <c r="A4" s="7">
        <v>3</v>
      </c>
      <c r="B4" s="12" t="s">
        <v>124</v>
      </c>
      <c r="C4" s="8" t="s">
        <v>125</v>
      </c>
      <c r="D4" s="8" t="s">
        <v>126</v>
      </c>
      <c r="G4" s="7" t="s">
        <v>127</v>
      </c>
      <c r="I4" s="11">
        <v>2</v>
      </c>
      <c r="J4" s="8" t="s">
        <v>128</v>
      </c>
    </row>
    <row r="5" spans="1:10" ht="11.25">
      <c r="A5" s="7">
        <f aca="true" t="shared" si="0" ref="A5:A47">A4+1</f>
        <v>4</v>
      </c>
      <c r="B5" s="12" t="s">
        <v>129</v>
      </c>
      <c r="D5" s="8" t="s">
        <v>130</v>
      </c>
      <c r="I5" s="11">
        <v>0</v>
      </c>
      <c r="J5" s="8" t="s">
        <v>131</v>
      </c>
    </row>
    <row r="6" spans="1:10" ht="11.25">
      <c r="A6" s="7">
        <f t="shared" si="0"/>
        <v>5</v>
      </c>
      <c r="B6" s="12" t="s">
        <v>132</v>
      </c>
      <c r="H6" s="9">
        <v>38777</v>
      </c>
      <c r="I6" s="11">
        <v>3.5</v>
      </c>
      <c r="J6" s="8" t="s">
        <v>133</v>
      </c>
    </row>
    <row r="7" spans="1:10" ht="11.25">
      <c r="A7" s="7">
        <f t="shared" si="0"/>
        <v>6</v>
      </c>
      <c r="B7" s="12" t="s">
        <v>134</v>
      </c>
      <c r="D7" s="8" t="s">
        <v>135</v>
      </c>
      <c r="E7" s="7">
        <v>2004</v>
      </c>
      <c r="G7" s="7" t="s">
        <v>127</v>
      </c>
      <c r="I7" s="11">
        <v>0</v>
      </c>
      <c r="J7" s="8" t="s">
        <v>128</v>
      </c>
    </row>
    <row r="8" spans="1:10" ht="11.25">
      <c r="A8" s="7">
        <f t="shared" si="0"/>
        <v>7</v>
      </c>
      <c r="B8" s="12" t="s">
        <v>136</v>
      </c>
      <c r="C8" s="8" t="s">
        <v>137</v>
      </c>
      <c r="D8" s="8" t="s">
        <v>138</v>
      </c>
      <c r="E8" s="7">
        <v>1985</v>
      </c>
      <c r="F8" s="7" t="s">
        <v>139</v>
      </c>
      <c r="G8" s="7" t="s">
        <v>140</v>
      </c>
      <c r="I8" s="11">
        <v>1.75</v>
      </c>
      <c r="J8" s="8" t="s">
        <v>141</v>
      </c>
    </row>
    <row r="9" spans="1:10" ht="11.25">
      <c r="A9" s="7">
        <f t="shared" si="0"/>
        <v>8</v>
      </c>
      <c r="B9" s="12" t="s">
        <v>142</v>
      </c>
      <c r="C9" s="8" t="s">
        <v>143</v>
      </c>
      <c r="D9" s="8" t="s">
        <v>144</v>
      </c>
      <c r="E9" s="7">
        <v>1987</v>
      </c>
      <c r="F9" s="7" t="s">
        <v>145</v>
      </c>
      <c r="G9" s="7" t="s">
        <v>127</v>
      </c>
      <c r="I9" s="11">
        <v>3.5</v>
      </c>
      <c r="J9" s="8" t="s">
        <v>123</v>
      </c>
    </row>
    <row r="10" spans="1:10" ht="11.25">
      <c r="A10" s="7">
        <f t="shared" si="0"/>
        <v>9</v>
      </c>
      <c r="B10" s="12" t="s">
        <v>146</v>
      </c>
      <c r="C10" s="8" t="s">
        <v>147</v>
      </c>
      <c r="D10" s="8" t="s">
        <v>148</v>
      </c>
      <c r="E10" s="7">
        <v>2002</v>
      </c>
      <c r="F10" s="7" t="s">
        <v>149</v>
      </c>
      <c r="G10" s="7" t="s">
        <v>127</v>
      </c>
      <c r="I10" s="11">
        <v>7.99</v>
      </c>
      <c r="J10" s="8" t="s">
        <v>150</v>
      </c>
    </row>
    <row r="11" spans="1:10" ht="11.25">
      <c r="A11" s="7">
        <f t="shared" si="0"/>
        <v>10</v>
      </c>
      <c r="B11" s="12" t="s">
        <v>151</v>
      </c>
      <c r="C11" s="8" t="s">
        <v>152</v>
      </c>
      <c r="D11" s="8" t="s">
        <v>153</v>
      </c>
      <c r="E11" s="7">
        <v>2006</v>
      </c>
      <c r="F11" s="7" t="s">
        <v>154</v>
      </c>
      <c r="H11" s="7">
        <v>2006</v>
      </c>
      <c r="I11" s="11">
        <v>6.95</v>
      </c>
      <c r="J11" s="8" t="s">
        <v>150</v>
      </c>
    </row>
    <row r="12" spans="1:10" ht="11.25">
      <c r="A12" s="7">
        <f t="shared" si="0"/>
        <v>11</v>
      </c>
      <c r="B12" s="12" t="s">
        <v>155</v>
      </c>
      <c r="C12" s="8" t="s">
        <v>156</v>
      </c>
      <c r="D12" s="8" t="s">
        <v>157</v>
      </c>
      <c r="E12" s="7">
        <v>2002</v>
      </c>
      <c r="F12" s="7" t="s">
        <v>158</v>
      </c>
      <c r="H12" s="7">
        <v>2006</v>
      </c>
      <c r="I12" s="11">
        <v>2</v>
      </c>
      <c r="J12" s="8" t="s">
        <v>128</v>
      </c>
    </row>
    <row r="13" spans="1:10" ht="11.25">
      <c r="A13" s="7">
        <f t="shared" si="0"/>
        <v>12</v>
      </c>
      <c r="B13" s="12" t="s">
        <v>159</v>
      </c>
      <c r="C13" s="8" t="s">
        <v>160</v>
      </c>
      <c r="D13" s="8" t="s">
        <v>153</v>
      </c>
      <c r="E13" s="7">
        <v>2000</v>
      </c>
      <c r="F13" s="7" t="s">
        <v>161</v>
      </c>
      <c r="H13" s="7">
        <v>2006</v>
      </c>
      <c r="I13" s="11">
        <v>3.95</v>
      </c>
      <c r="J13" s="8" t="s">
        <v>128</v>
      </c>
    </row>
    <row r="14" spans="1:10" ht="11.25">
      <c r="A14" s="7">
        <f t="shared" si="0"/>
        <v>13</v>
      </c>
      <c r="B14" s="12" t="s">
        <v>162</v>
      </c>
      <c r="C14" s="8" t="s">
        <v>163</v>
      </c>
      <c r="D14" s="8" t="s">
        <v>164</v>
      </c>
      <c r="E14" s="7">
        <v>2005</v>
      </c>
      <c r="F14" s="7" t="s">
        <v>165</v>
      </c>
      <c r="H14" s="7">
        <v>2006</v>
      </c>
      <c r="I14" s="11">
        <v>5.95</v>
      </c>
      <c r="J14" s="8" t="s">
        <v>128</v>
      </c>
    </row>
    <row r="15" spans="1:10" ht="11.25">
      <c r="A15" s="7">
        <f t="shared" si="0"/>
        <v>14</v>
      </c>
      <c r="B15" s="12" t="s">
        <v>166</v>
      </c>
      <c r="C15" s="8" t="s">
        <v>167</v>
      </c>
      <c r="D15" s="8" t="s">
        <v>157</v>
      </c>
      <c r="E15" s="7">
        <v>2005</v>
      </c>
      <c r="F15" s="7" t="s">
        <v>168</v>
      </c>
      <c r="H15" s="7">
        <v>2006</v>
      </c>
      <c r="I15" s="11">
        <v>5.95</v>
      </c>
      <c r="J15" s="8" t="s">
        <v>141</v>
      </c>
    </row>
    <row r="16" spans="1:10" ht="11.25">
      <c r="A16" s="7">
        <f t="shared" si="0"/>
        <v>15</v>
      </c>
      <c r="B16" s="12" t="s">
        <v>169</v>
      </c>
      <c r="C16" s="8" t="s">
        <v>167</v>
      </c>
      <c r="D16" s="8" t="s">
        <v>157</v>
      </c>
      <c r="E16" s="7">
        <v>2005</v>
      </c>
      <c r="F16" s="7" t="s">
        <v>170</v>
      </c>
      <c r="H16" s="7">
        <v>2006</v>
      </c>
      <c r="I16" s="11">
        <v>6.5</v>
      </c>
      <c r="J16" s="8" t="s">
        <v>141</v>
      </c>
    </row>
    <row r="17" spans="1:10" ht="11.25">
      <c r="A17" s="7">
        <f t="shared" si="0"/>
        <v>16</v>
      </c>
      <c r="B17" s="12" t="s">
        <v>171</v>
      </c>
      <c r="C17" s="8" t="s">
        <v>172</v>
      </c>
      <c r="D17" s="8" t="s">
        <v>173</v>
      </c>
      <c r="E17" s="7">
        <v>2004</v>
      </c>
      <c r="F17" s="7" t="s">
        <v>174</v>
      </c>
      <c r="H17" s="7">
        <v>2006</v>
      </c>
      <c r="I17" s="11">
        <v>12.99</v>
      </c>
      <c r="J17" s="8" t="s">
        <v>141</v>
      </c>
    </row>
    <row r="18" spans="1:10" ht="11.25">
      <c r="A18" s="7">
        <f t="shared" si="0"/>
        <v>17</v>
      </c>
      <c r="B18" s="12" t="s">
        <v>175</v>
      </c>
      <c r="C18" s="8" t="s">
        <v>176</v>
      </c>
      <c r="D18" s="8" t="s">
        <v>177</v>
      </c>
      <c r="H18" s="7">
        <v>2006</v>
      </c>
      <c r="J18" s="8" t="s">
        <v>178</v>
      </c>
    </row>
    <row r="19" spans="1:10" ht="11.25">
      <c r="A19" s="7">
        <f t="shared" si="0"/>
        <v>18</v>
      </c>
      <c r="B19" s="12" t="s">
        <v>179</v>
      </c>
      <c r="E19" s="9">
        <v>39114</v>
      </c>
      <c r="H19" s="9">
        <v>39114</v>
      </c>
      <c r="I19" s="11">
        <v>4.99</v>
      </c>
      <c r="J19" s="8" t="s">
        <v>133</v>
      </c>
    </row>
    <row r="20" spans="1:10" ht="11.25">
      <c r="A20" s="7">
        <f t="shared" si="0"/>
        <v>19</v>
      </c>
      <c r="B20" s="12" t="s">
        <v>180</v>
      </c>
      <c r="C20" s="8" t="s">
        <v>181</v>
      </c>
      <c r="D20" s="8" t="s">
        <v>157</v>
      </c>
      <c r="E20" s="7">
        <v>2003</v>
      </c>
      <c r="F20" s="7" t="s">
        <v>182</v>
      </c>
      <c r="H20" s="7">
        <v>2007</v>
      </c>
      <c r="I20" s="11">
        <v>3.95</v>
      </c>
      <c r="J20" s="8" t="s">
        <v>141</v>
      </c>
    </row>
    <row r="21" spans="1:10" ht="11.25">
      <c r="A21" s="7">
        <f t="shared" si="0"/>
        <v>20</v>
      </c>
      <c r="B21" s="12" t="s">
        <v>183</v>
      </c>
      <c r="C21" s="8" t="s">
        <v>184</v>
      </c>
      <c r="D21" s="8" t="s">
        <v>185</v>
      </c>
      <c r="E21" s="7">
        <v>2003</v>
      </c>
      <c r="F21" s="7" t="s">
        <v>186</v>
      </c>
      <c r="H21" s="7">
        <v>2007</v>
      </c>
      <c r="I21" s="11">
        <v>7.95</v>
      </c>
      <c r="J21" s="8" t="s">
        <v>141</v>
      </c>
    </row>
    <row r="22" spans="1:10" ht="11.25">
      <c r="A22" s="7">
        <f t="shared" si="0"/>
        <v>21</v>
      </c>
      <c r="B22" s="12" t="s">
        <v>187</v>
      </c>
      <c r="C22" s="8" t="s">
        <v>188</v>
      </c>
      <c r="D22" s="8" t="s">
        <v>157</v>
      </c>
      <c r="E22" s="7">
        <v>2002</v>
      </c>
      <c r="F22" s="7" t="s">
        <v>189</v>
      </c>
      <c r="H22" s="7">
        <v>2007</v>
      </c>
      <c r="I22" s="11">
        <v>4.5</v>
      </c>
      <c r="J22" s="8" t="s">
        <v>128</v>
      </c>
    </row>
    <row r="23" spans="1:10" ht="11.25">
      <c r="A23" s="7">
        <f t="shared" si="0"/>
        <v>22</v>
      </c>
      <c r="B23" s="12" t="s">
        <v>190</v>
      </c>
      <c r="C23" s="8" t="s">
        <v>191</v>
      </c>
      <c r="D23" s="8" t="s">
        <v>192</v>
      </c>
      <c r="E23" s="7">
        <v>2001</v>
      </c>
      <c r="F23" s="7" t="s">
        <v>193</v>
      </c>
      <c r="H23" s="7">
        <v>2007</v>
      </c>
      <c r="I23" s="11">
        <v>9.95</v>
      </c>
      <c r="J23" s="8" t="s">
        <v>141</v>
      </c>
    </row>
    <row r="24" spans="1:10" ht="11.25">
      <c r="A24" s="7">
        <f t="shared" si="0"/>
        <v>23</v>
      </c>
      <c r="B24" s="12" t="s">
        <v>194</v>
      </c>
      <c r="C24" s="8" t="s">
        <v>195</v>
      </c>
      <c r="D24" s="8" t="s">
        <v>196</v>
      </c>
      <c r="E24" s="7">
        <v>2006</v>
      </c>
      <c r="F24" s="7" t="s">
        <v>197</v>
      </c>
      <c r="G24" s="7" t="s">
        <v>198</v>
      </c>
      <c r="I24" s="11">
        <v>9.99</v>
      </c>
      <c r="J24" s="8" t="s">
        <v>150</v>
      </c>
    </row>
    <row r="25" spans="1:10" ht="11.25">
      <c r="A25" s="7">
        <f t="shared" si="0"/>
        <v>24</v>
      </c>
      <c r="B25" s="12" t="s">
        <v>199</v>
      </c>
      <c r="D25" s="8" t="s">
        <v>199</v>
      </c>
      <c r="E25" s="9">
        <v>38169</v>
      </c>
      <c r="G25" s="7" t="s">
        <v>140</v>
      </c>
      <c r="I25" s="11">
        <v>2.7</v>
      </c>
      <c r="J25" s="8" t="s">
        <v>133</v>
      </c>
    </row>
    <row r="26" spans="1:10" ht="11.25">
      <c r="A26" s="7">
        <f t="shared" si="0"/>
        <v>25</v>
      </c>
      <c r="B26" s="12" t="s">
        <v>200</v>
      </c>
      <c r="C26" s="8" t="s">
        <v>201</v>
      </c>
      <c r="D26" s="8" t="s">
        <v>202</v>
      </c>
      <c r="I26" s="11">
        <v>0</v>
      </c>
      <c r="J26" s="8" t="s">
        <v>203</v>
      </c>
    </row>
    <row r="27" spans="1:10" ht="11.25">
      <c r="A27" s="7">
        <f t="shared" si="0"/>
        <v>26</v>
      </c>
      <c r="B27" s="12" t="s">
        <v>204</v>
      </c>
      <c r="C27" s="8" t="s">
        <v>205</v>
      </c>
      <c r="D27" s="8" t="s">
        <v>153</v>
      </c>
      <c r="E27" s="7">
        <v>2002</v>
      </c>
      <c r="F27" s="7" t="s">
        <v>206</v>
      </c>
      <c r="G27" s="7" t="s">
        <v>207</v>
      </c>
      <c r="I27" s="11">
        <v>5.95</v>
      </c>
      <c r="J27" s="8" t="s">
        <v>150</v>
      </c>
    </row>
    <row r="28" spans="1:10" ht="11.25">
      <c r="A28" s="7">
        <f t="shared" si="0"/>
        <v>27</v>
      </c>
      <c r="B28" s="12" t="s">
        <v>208</v>
      </c>
      <c r="C28" s="8" t="s">
        <v>209</v>
      </c>
      <c r="D28" s="8" t="s">
        <v>153</v>
      </c>
      <c r="E28" s="7">
        <v>1999</v>
      </c>
      <c r="F28" s="7" t="s">
        <v>210</v>
      </c>
      <c r="G28" s="7" t="s">
        <v>207</v>
      </c>
      <c r="I28" s="11">
        <v>1.75</v>
      </c>
      <c r="J28" s="8" t="s">
        <v>128</v>
      </c>
    </row>
    <row r="29" spans="1:10" ht="11.25">
      <c r="A29" s="7">
        <f t="shared" si="0"/>
        <v>28</v>
      </c>
      <c r="B29" s="12" t="s">
        <v>211</v>
      </c>
      <c r="C29" s="8" t="s">
        <v>212</v>
      </c>
      <c r="D29" s="8" t="s">
        <v>213</v>
      </c>
      <c r="E29" s="7">
        <v>1999</v>
      </c>
      <c r="F29" s="7" t="s">
        <v>214</v>
      </c>
      <c r="G29" s="7" t="s">
        <v>207</v>
      </c>
      <c r="I29" s="11">
        <v>2</v>
      </c>
      <c r="J29" s="8" t="s">
        <v>128</v>
      </c>
    </row>
    <row r="30" spans="1:10" ht="11.25">
      <c r="A30" s="7">
        <f t="shared" si="0"/>
        <v>29</v>
      </c>
      <c r="B30" s="12" t="s">
        <v>215</v>
      </c>
      <c r="D30" s="8" t="s">
        <v>216</v>
      </c>
      <c r="E30" s="7">
        <v>1994</v>
      </c>
      <c r="F30" s="7" t="s">
        <v>217</v>
      </c>
      <c r="G30" s="7" t="s">
        <v>218</v>
      </c>
      <c r="I30" s="11">
        <v>4.25</v>
      </c>
      <c r="J30" s="8" t="s">
        <v>128</v>
      </c>
    </row>
    <row r="31" spans="1:10" ht="11.25">
      <c r="A31" s="7">
        <f t="shared" si="0"/>
        <v>30</v>
      </c>
      <c r="B31" s="12" t="s">
        <v>219</v>
      </c>
      <c r="D31" s="8" t="s">
        <v>216</v>
      </c>
      <c r="E31" s="7">
        <v>1998</v>
      </c>
      <c r="F31" s="7" t="s">
        <v>217</v>
      </c>
      <c r="G31" s="7" t="s">
        <v>218</v>
      </c>
      <c r="I31" s="11">
        <v>3.95</v>
      </c>
      <c r="J31" s="8" t="s">
        <v>128</v>
      </c>
    </row>
    <row r="32" spans="1:10" ht="11.25">
      <c r="A32" s="7">
        <f t="shared" si="0"/>
        <v>31</v>
      </c>
      <c r="B32" s="12" t="s">
        <v>220</v>
      </c>
      <c r="D32" s="8" t="s">
        <v>216</v>
      </c>
      <c r="E32" s="7">
        <v>1996</v>
      </c>
      <c r="F32" s="7" t="s">
        <v>217</v>
      </c>
      <c r="G32" s="7" t="s">
        <v>218</v>
      </c>
      <c r="I32" s="11">
        <v>3.95</v>
      </c>
      <c r="J32" s="8" t="s">
        <v>128</v>
      </c>
    </row>
    <row r="33" spans="1:10" ht="11.25">
      <c r="A33" s="7">
        <f t="shared" si="0"/>
        <v>32</v>
      </c>
      <c r="B33" s="12" t="s">
        <v>221</v>
      </c>
      <c r="D33" s="8" t="s">
        <v>216</v>
      </c>
      <c r="E33" s="7">
        <v>1989</v>
      </c>
      <c r="F33" s="7" t="s">
        <v>217</v>
      </c>
      <c r="G33" s="7" t="s">
        <v>218</v>
      </c>
      <c r="I33" s="11">
        <v>3</v>
      </c>
      <c r="J33" s="8" t="s">
        <v>128</v>
      </c>
    </row>
    <row r="34" spans="1:10" ht="11.25">
      <c r="A34" s="7">
        <f t="shared" si="0"/>
        <v>33</v>
      </c>
      <c r="B34" s="12" t="s">
        <v>222</v>
      </c>
      <c r="D34" s="8" t="s">
        <v>216</v>
      </c>
      <c r="E34" s="7">
        <v>1993</v>
      </c>
      <c r="F34" s="7" t="s">
        <v>217</v>
      </c>
      <c r="G34" s="7" t="s">
        <v>218</v>
      </c>
      <c r="I34" s="11">
        <v>2.5</v>
      </c>
      <c r="J34" s="8" t="s">
        <v>128</v>
      </c>
    </row>
    <row r="35" spans="1:10" ht="11.25">
      <c r="A35" s="7">
        <f t="shared" si="0"/>
        <v>34</v>
      </c>
      <c r="B35" s="12" t="s">
        <v>223</v>
      </c>
      <c r="D35" s="8" t="s">
        <v>216</v>
      </c>
      <c r="E35" s="7">
        <v>1996</v>
      </c>
      <c r="F35" s="7" t="s">
        <v>217</v>
      </c>
      <c r="G35" s="7" t="s">
        <v>218</v>
      </c>
      <c r="I35" s="11">
        <v>3.2</v>
      </c>
      <c r="J35" s="8" t="s">
        <v>128</v>
      </c>
    </row>
    <row r="36" spans="1:10" ht="11.25">
      <c r="A36" s="7">
        <f t="shared" si="0"/>
        <v>35</v>
      </c>
      <c r="B36" s="12" t="s">
        <v>224</v>
      </c>
      <c r="D36" s="8" t="s">
        <v>216</v>
      </c>
      <c r="E36" s="7">
        <v>1997</v>
      </c>
      <c r="F36" s="7" t="s">
        <v>217</v>
      </c>
      <c r="G36" s="7" t="s">
        <v>218</v>
      </c>
      <c r="I36" s="11">
        <v>2.5</v>
      </c>
      <c r="J36" s="8" t="s">
        <v>128</v>
      </c>
    </row>
    <row r="37" spans="1:10" ht="11.25">
      <c r="A37" s="7">
        <f t="shared" si="0"/>
        <v>36</v>
      </c>
      <c r="B37" s="12" t="s">
        <v>225</v>
      </c>
      <c r="D37" s="8" t="s">
        <v>216</v>
      </c>
      <c r="E37" s="7">
        <v>1992</v>
      </c>
      <c r="F37" s="7" t="s">
        <v>217</v>
      </c>
      <c r="G37" s="7" t="s">
        <v>218</v>
      </c>
      <c r="I37" s="11">
        <v>3.2</v>
      </c>
      <c r="J37" s="8" t="s">
        <v>128</v>
      </c>
    </row>
    <row r="38" spans="1:10" ht="11.25">
      <c r="A38" s="7">
        <f t="shared" si="0"/>
        <v>37</v>
      </c>
      <c r="B38" s="12" t="s">
        <v>226</v>
      </c>
      <c r="D38" s="8" t="s">
        <v>216</v>
      </c>
      <c r="G38" s="7" t="s">
        <v>218</v>
      </c>
      <c r="I38" s="11">
        <v>5.5</v>
      </c>
      <c r="J38" s="8" t="s">
        <v>128</v>
      </c>
    </row>
    <row r="39" spans="1:10" ht="11.25">
      <c r="A39" s="7">
        <f t="shared" si="0"/>
        <v>38</v>
      </c>
      <c r="B39" s="12" t="s">
        <v>227</v>
      </c>
      <c r="D39" s="8" t="s">
        <v>216</v>
      </c>
      <c r="F39" s="7" t="s">
        <v>217</v>
      </c>
      <c r="G39" s="7" t="s">
        <v>218</v>
      </c>
      <c r="I39" s="11">
        <v>2.5</v>
      </c>
      <c r="J39" s="8" t="s">
        <v>128</v>
      </c>
    </row>
    <row r="40" spans="1:10" ht="11.25">
      <c r="A40" s="7">
        <f t="shared" si="0"/>
        <v>39</v>
      </c>
      <c r="B40" s="12" t="s">
        <v>228</v>
      </c>
      <c r="D40" s="8" t="s">
        <v>216</v>
      </c>
      <c r="E40" s="7">
        <v>1993</v>
      </c>
      <c r="F40" s="7" t="s">
        <v>217</v>
      </c>
      <c r="G40" s="7" t="s">
        <v>218</v>
      </c>
      <c r="I40" s="11">
        <v>3.2</v>
      </c>
      <c r="J40" s="8" t="s">
        <v>128</v>
      </c>
    </row>
    <row r="41" spans="1:10" ht="11.25">
      <c r="A41" s="7">
        <f t="shared" si="0"/>
        <v>40</v>
      </c>
      <c r="B41" s="12" t="s">
        <v>229</v>
      </c>
      <c r="D41" s="8" t="s">
        <v>230</v>
      </c>
      <c r="E41" s="7">
        <v>1988</v>
      </c>
      <c r="F41" s="7" t="s">
        <v>231</v>
      </c>
      <c r="G41" s="7" t="s">
        <v>232</v>
      </c>
      <c r="I41" s="11">
        <v>9.95</v>
      </c>
      <c r="J41" s="8" t="s">
        <v>233</v>
      </c>
    </row>
    <row r="42" spans="1:10" ht="11.25">
      <c r="A42" s="7">
        <f t="shared" si="0"/>
        <v>41</v>
      </c>
      <c r="B42" s="12" t="s">
        <v>234</v>
      </c>
      <c r="D42" s="8" t="s">
        <v>235</v>
      </c>
      <c r="E42" s="9">
        <v>39904</v>
      </c>
      <c r="G42" s="7" t="s">
        <v>236</v>
      </c>
      <c r="I42" s="11">
        <v>7.95</v>
      </c>
      <c r="J42" s="8" t="s">
        <v>237</v>
      </c>
    </row>
    <row r="43" spans="1:10" ht="11.25">
      <c r="A43" s="7">
        <f t="shared" si="0"/>
        <v>42</v>
      </c>
      <c r="B43" s="12" t="s">
        <v>238</v>
      </c>
      <c r="D43" s="8" t="s">
        <v>239</v>
      </c>
      <c r="E43" s="9">
        <v>40179</v>
      </c>
      <c r="I43" s="11">
        <v>0</v>
      </c>
      <c r="J43" s="8" t="s">
        <v>133</v>
      </c>
    </row>
    <row r="44" spans="1:10" ht="11.25">
      <c r="A44" s="7">
        <f t="shared" si="0"/>
        <v>43</v>
      </c>
      <c r="B44" s="12" t="s">
        <v>240</v>
      </c>
      <c r="C44" s="8" t="s">
        <v>241</v>
      </c>
      <c r="D44" s="8" t="s">
        <v>164</v>
      </c>
      <c r="E44" s="7">
        <v>2005</v>
      </c>
      <c r="F44" s="7" t="s">
        <v>242</v>
      </c>
      <c r="G44" s="7" t="s">
        <v>243</v>
      </c>
      <c r="I44" s="11">
        <v>5.95</v>
      </c>
      <c r="J44" s="8" t="s">
        <v>128</v>
      </c>
    </row>
    <row r="45" spans="1:10" ht="11.25">
      <c r="A45" s="7">
        <f t="shared" si="0"/>
        <v>44</v>
      </c>
      <c r="B45" s="12" t="s">
        <v>244</v>
      </c>
      <c r="D45" s="8" t="s">
        <v>245</v>
      </c>
      <c r="F45" s="7" t="s">
        <v>246</v>
      </c>
      <c r="G45" s="7" t="s">
        <v>247</v>
      </c>
      <c r="I45" s="11">
        <v>10</v>
      </c>
      <c r="J45" s="8" t="s">
        <v>233</v>
      </c>
    </row>
    <row r="46" spans="1:10" ht="11.25">
      <c r="A46" s="7">
        <f t="shared" si="0"/>
        <v>45</v>
      </c>
      <c r="B46" s="12" t="s">
        <v>248</v>
      </c>
      <c r="C46" s="8" t="s">
        <v>249</v>
      </c>
      <c r="D46" s="8" t="s">
        <v>250</v>
      </c>
      <c r="E46" s="7">
        <v>2010</v>
      </c>
      <c r="F46" s="7" t="s">
        <v>251</v>
      </c>
      <c r="H46" s="7">
        <v>2011</v>
      </c>
      <c r="I46" s="11">
        <v>11.99</v>
      </c>
      <c r="J46" s="8" t="s">
        <v>150</v>
      </c>
    </row>
    <row r="47" spans="1:10" ht="11.25">
      <c r="A47" s="7">
        <f t="shared" si="0"/>
        <v>46</v>
      </c>
      <c r="B47" s="12" t="s">
        <v>252</v>
      </c>
      <c r="D47" s="8" t="s">
        <v>253</v>
      </c>
      <c r="E47" s="7">
        <v>2007</v>
      </c>
      <c r="F47" s="7" t="s">
        <v>254</v>
      </c>
      <c r="G47" s="7" t="s">
        <v>140</v>
      </c>
      <c r="I47" s="11">
        <v>10</v>
      </c>
      <c r="J47" s="8" t="s">
        <v>233</v>
      </c>
    </row>
    <row r="49" spans="2:9" ht="11.25">
      <c r="B49" s="12" t="s">
        <v>255</v>
      </c>
      <c r="I49" s="11">
        <f>SUM(I3:I48)</f>
        <v>240.3499999999999</v>
      </c>
    </row>
    <row r="50" spans="5:9" ht="11.25">
      <c r="E50" s="7" t="s">
        <v>258</v>
      </c>
      <c r="I50" s="11">
        <v>12</v>
      </c>
    </row>
    <row r="51" spans="6:9" ht="11.25">
      <c r="F51" s="7" t="s">
        <v>259</v>
      </c>
      <c r="I51" s="15">
        <v>252.35</v>
      </c>
    </row>
  </sheetData>
  <sheetProtection/>
  <printOptions gridLines="1"/>
  <pageMargins left="0.75" right="0.75" top="1" bottom="1" header="0.5" footer="0.5"/>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Robinson</dc:creator>
  <cp:keywords/>
  <dc:description/>
  <cp:lastModifiedBy>Richard Field</cp:lastModifiedBy>
  <cp:lastPrinted>2018-03-22T11:45:13Z</cp:lastPrinted>
  <dcterms:created xsi:type="dcterms:W3CDTF">1996-10-14T23:33:28Z</dcterms:created>
  <dcterms:modified xsi:type="dcterms:W3CDTF">2022-02-23T20:54:47Z</dcterms:modified>
  <cp:category/>
  <cp:version/>
  <cp:contentType/>
  <cp:contentStatus/>
</cp:coreProperties>
</file>